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ADE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maria fernanda hernandez galaz</author>
  </authors>
  <commentList>
    <comment ref="F46" authorId="0">
      <text>
        <r>
          <rPr>
            <b/>
            <sz val="9"/>
            <rFont val="Tahoma"/>
            <family val="2"/>
          </rPr>
          <t>maria fernanda hernandez galaz:</t>
        </r>
        <r>
          <rPr>
            <sz val="9"/>
            <rFont val="Tahoma"/>
            <family val="2"/>
          </rPr>
          <t xml:space="preserve">
variedad quiñequeli
Ferosor, junio 2022</t>
        </r>
      </text>
    </comment>
  </commentList>
</comments>
</file>

<file path=xl/sharedStrings.xml><?xml version="1.0" encoding="utf-8"?>
<sst xmlns="http://schemas.openxmlformats.org/spreadsheetml/2006/main" count="139" uniqueCount="98">
  <si>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</si>
  <si>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</si>
  <si>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</si>
  <si>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</si>
  <si>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</si>
  <si>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</si>
  <si>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</si>
  <si>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</si>
  <si>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</si>
  <si>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</si>
  <si>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</si>
  <si>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</si>
  <si>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</si>
  <si>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</si>
  <si>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</si>
  <si>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</si>
  <si>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</si>
  <si>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</si>
  <si>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</si>
  <si>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</si>
  <si>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</si>
  <si>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</si>
  <si>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</si>
  <si>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</si>
  <si>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</si>
  <si>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</si>
  <si>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</si>
  <si>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</si>
  <si>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</si>
  <si>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</si>
  <si>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</si>
  <si>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</si>
  <si>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</si>
  <si>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</si>
  <si>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</si>
  <si>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</si>
  <si>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</si>
  <si>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</si>
  <si>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</si>
  <si>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</si>
  <si>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</si>
  <si>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</si>
  <si>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</si>
  <si>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</si>
  <si>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</si>
  <si>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</si>
  <si>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</si>
  <si>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</si>
  <si>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</si>
  <si>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</si>
  <si>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</si>
  <si>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</si>
  <si>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</si>
  <si>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</si>
  <si>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</si>
  <si>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</si>
  <si>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</si>
  <si>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</si>
  <si>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</si>
  <si>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DE LOS RIOS</t>
  </si>
  <si>
    <t>INGRESO ESPERADO, CON IVA ($)</t>
  </si>
  <si>
    <t>ÁREA</t>
  </si>
  <si>
    <t>RIO BUENO</t>
  </si>
  <si>
    <t>DESTINO PRODUCCIÓN</t>
  </si>
  <si>
    <t>Aplicación Herbicida pre-siembra</t>
  </si>
  <si>
    <t>Rastraje</t>
  </si>
  <si>
    <t>Siembra mecanizada</t>
  </si>
  <si>
    <t>Superfosfato Triple</t>
  </si>
  <si>
    <t>Muriato de Potasio</t>
  </si>
  <si>
    <t>l</t>
  </si>
  <si>
    <t>RIO BUENO-LAGO RANCO</t>
  </si>
  <si>
    <t>febrero</t>
  </si>
  <si>
    <t>INTERNO-FORRAJE</t>
  </si>
  <si>
    <t>SEQUÍA</t>
  </si>
  <si>
    <t>Vibrocultivador</t>
  </si>
  <si>
    <t>Rodillo</t>
  </si>
  <si>
    <t>Aplicación Fertilizantes</t>
  </si>
  <si>
    <t>Otoño-primavera</t>
  </si>
  <si>
    <t>kg</t>
  </si>
  <si>
    <t>Carbonato de Calcio</t>
  </si>
  <si>
    <t>Ballica Bianual</t>
  </si>
  <si>
    <t>HA</t>
  </si>
  <si>
    <t>Can 27</t>
  </si>
  <si>
    <t>BARBARA</t>
  </si>
  <si>
    <t>MCPA</t>
  </si>
  <si>
    <t>Ballica bianual (BARBARA)</t>
  </si>
  <si>
    <t>Aplicación pesticidas</t>
  </si>
  <si>
    <t>Febrero</t>
  </si>
  <si>
    <t>Noviembre-Enero</t>
  </si>
  <si>
    <t>Encalado</t>
  </si>
  <si>
    <t>Febrero-Marzo</t>
  </si>
  <si>
    <t>Mayo-Septiembre</t>
  </si>
  <si>
    <t>Mayo-Agosto</t>
  </si>
  <si>
    <t>RENDIMIENTO (KG MS /Há.)</t>
  </si>
  <si>
    <t>PRECIO ESPERADO ($ KG)</t>
  </si>
  <si>
    <t>ESCENARIOS COSTO UNITARIO  ($ kg MS/HÁ)</t>
  </si>
  <si>
    <t>Rendimiento (KG MS/ha)</t>
  </si>
  <si>
    <t>Costo unitario ($/KG) (*)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</si>
</sst>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[$-C0A]mmmm\-yy;@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  <numFmt numFmtId="179" formatCode="0.0"/>
    <numFmt numFmtId="180" formatCode="#,##0_ ;\-#,##0\ "/>
  </numFmts>
  <fonts count="58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Narrow"/>
      <family val="2"/>
    </font>
    <font>
      <sz val="11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49" fontId="2" fillId="34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/>
    </xf>
    <xf numFmtId="49" fontId="2" fillId="34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49" fontId="2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49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49" fontId="10" fillId="35" borderId="22" xfId="0" applyNumberFormat="1" applyFont="1" applyFill="1" applyBorder="1" applyAlignment="1">
      <alignment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vertical="center"/>
    </xf>
    <xf numFmtId="3" fontId="10" fillId="35" borderId="22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49" fontId="14" fillId="37" borderId="23" xfId="0" applyNumberFormat="1" applyFont="1" applyFill="1" applyBorder="1" applyAlignment="1">
      <alignment vertical="center"/>
    </xf>
    <xf numFmtId="3" fontId="14" fillId="33" borderId="10" xfId="0" applyNumberFormat="1" applyFont="1" applyFill="1" applyBorder="1" applyAlignment="1">
      <alignment vertical="center"/>
    </xf>
    <xf numFmtId="0" fontId="14" fillId="33" borderId="10" xfId="0" applyNumberFormat="1" applyFont="1" applyFill="1" applyBorder="1" applyAlignment="1">
      <alignment vertical="center"/>
    </xf>
    <xf numFmtId="175" fontId="14" fillId="33" borderId="10" xfId="0" applyNumberFormat="1" applyFont="1" applyFill="1" applyBorder="1" applyAlignment="1">
      <alignment vertical="center"/>
    </xf>
    <xf numFmtId="0" fontId="11" fillId="36" borderId="24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174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3" fontId="3" fillId="33" borderId="25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174" fontId="2" fillId="34" borderId="28" xfId="0" applyNumberFormat="1" applyFont="1" applyFill="1" applyBorder="1" applyAlignment="1">
      <alignment vertical="center"/>
    </xf>
    <xf numFmtId="49" fontId="2" fillId="35" borderId="29" xfId="0" applyNumberFormat="1" applyFont="1" applyFill="1" applyBorder="1" applyAlignment="1">
      <alignment vertical="center"/>
    </xf>
    <xf numFmtId="174" fontId="2" fillId="35" borderId="30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174" fontId="2" fillId="34" borderId="30" xfId="0" applyNumberFormat="1" applyFont="1" applyFill="1" applyBorder="1" applyAlignment="1">
      <alignment vertical="center"/>
    </xf>
    <xf numFmtId="49" fontId="2" fillId="34" borderId="31" xfId="0" applyNumberFormat="1" applyFont="1" applyFill="1" applyBorder="1" applyAlignment="1">
      <alignment vertical="center"/>
    </xf>
    <xf numFmtId="0" fontId="11" fillId="34" borderId="32" xfId="0" applyFont="1" applyFill="1" applyBorder="1" applyAlignment="1">
      <alignment vertical="center"/>
    </xf>
    <xf numFmtId="174" fontId="2" fillId="38" borderId="33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34" xfId="0" applyNumberFormat="1" applyFont="1" applyFill="1" applyBorder="1" applyAlignment="1">
      <alignment vertical="center"/>
    </xf>
    <xf numFmtId="49" fontId="16" fillId="37" borderId="35" xfId="0" applyNumberFormat="1" applyFont="1" applyFill="1" applyBorder="1" applyAlignment="1">
      <alignment/>
    </xf>
    <xf numFmtId="49" fontId="14" fillId="33" borderId="36" xfId="0" applyNumberFormat="1" applyFont="1" applyFill="1" applyBorder="1" applyAlignment="1">
      <alignment vertical="center"/>
    </xf>
    <xf numFmtId="9" fontId="16" fillId="33" borderId="37" xfId="0" applyNumberFormat="1" applyFont="1" applyFill="1" applyBorder="1" applyAlignment="1">
      <alignment/>
    </xf>
    <xf numFmtId="49" fontId="14" fillId="37" borderId="38" xfId="0" applyNumberFormat="1" applyFont="1" applyFill="1" applyBorder="1" applyAlignment="1">
      <alignment vertical="center"/>
    </xf>
    <xf numFmtId="175" fontId="14" fillId="37" borderId="39" xfId="0" applyNumberFormat="1" applyFont="1" applyFill="1" applyBorder="1" applyAlignment="1">
      <alignment vertical="center"/>
    </xf>
    <xf numFmtId="9" fontId="14" fillId="37" borderId="40" xfId="0" applyNumberFormat="1" applyFont="1" applyFill="1" applyBorder="1" applyAlignment="1">
      <alignment vertical="center"/>
    </xf>
    <xf numFmtId="0" fontId="16" fillId="39" borderId="41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2" xfId="0" applyNumberFormat="1" applyFont="1" applyFill="1" applyBorder="1" applyAlignment="1">
      <alignment vertical="center"/>
    </xf>
    <xf numFmtId="0" fontId="16" fillId="33" borderId="43" xfId="0" applyFont="1" applyFill="1" applyBorder="1" applyAlignment="1">
      <alignment/>
    </xf>
    <xf numFmtId="0" fontId="16" fillId="33" borderId="44" xfId="0" applyFont="1" applyFill="1" applyBorder="1" applyAlignment="1">
      <alignment/>
    </xf>
    <xf numFmtId="49" fontId="16" fillId="33" borderId="45" xfId="0" applyNumberFormat="1" applyFont="1" applyFill="1" applyBorder="1" applyAlignment="1">
      <alignment vertical="center"/>
    </xf>
    <xf numFmtId="0" fontId="16" fillId="33" borderId="46" xfId="0" applyFont="1" applyFill="1" applyBorder="1" applyAlignment="1">
      <alignment/>
    </xf>
    <xf numFmtId="49" fontId="16" fillId="33" borderId="47" xfId="0" applyNumberFormat="1" applyFont="1" applyFill="1" applyBorder="1" applyAlignment="1">
      <alignment vertical="center"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24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0" xfId="0" applyFont="1" applyFill="1" applyBorder="1" applyAlignment="1">
      <alignment vertical="center"/>
    </xf>
    <xf numFmtId="49" fontId="14" fillId="37" borderId="51" xfId="0" applyNumberFormat="1" applyFont="1" applyFill="1" applyBorder="1" applyAlignment="1">
      <alignment vertical="center"/>
    </xf>
    <xf numFmtId="0" fontId="14" fillId="37" borderId="52" xfId="0" applyNumberFormat="1" applyFont="1" applyFill="1" applyBorder="1" applyAlignment="1">
      <alignment vertical="center"/>
    </xf>
    <xf numFmtId="0" fontId="14" fillId="37" borderId="53" xfId="0" applyNumberFormat="1" applyFont="1" applyFill="1" applyBorder="1" applyAlignment="1">
      <alignment vertical="center"/>
    </xf>
    <xf numFmtId="175" fontId="14" fillId="37" borderId="4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10" fillId="35" borderId="54" xfId="0" applyNumberFormat="1" applyFont="1" applyFill="1" applyBorder="1" applyAlignment="1">
      <alignment vertical="center"/>
    </xf>
    <xf numFmtId="0" fontId="10" fillId="35" borderId="54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horizontal="right" vertical="center"/>
    </xf>
    <xf numFmtId="178" fontId="5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55" xfId="0" applyFont="1" applyFill="1" applyBorder="1" applyAlignment="1">
      <alignment vertical="center"/>
    </xf>
    <xf numFmtId="0" fontId="6" fillId="33" borderId="55" xfId="0" applyFont="1" applyFill="1" applyBorder="1" applyAlignment="1">
      <alignment vertical="center"/>
    </xf>
    <xf numFmtId="0" fontId="3" fillId="33" borderId="56" xfId="0" applyFont="1" applyFill="1" applyBorder="1" applyAlignment="1">
      <alignment wrapText="1"/>
    </xf>
    <xf numFmtId="14" fontId="3" fillId="33" borderId="56" xfId="0" applyNumberFormat="1" applyFont="1" applyFill="1" applyBorder="1" applyAlignment="1">
      <alignment/>
    </xf>
    <xf numFmtId="49" fontId="2" fillId="35" borderId="57" xfId="0" applyNumberFormat="1" applyFont="1" applyFill="1" applyBorder="1" applyAlignment="1">
      <alignment vertical="center" wrapText="1"/>
    </xf>
    <xf numFmtId="49" fontId="3" fillId="33" borderId="57" xfId="0" applyNumberFormat="1" applyFont="1" applyFill="1" applyBorder="1" applyAlignment="1">
      <alignment horizontal="right" vertical="center"/>
    </xf>
    <xf numFmtId="49" fontId="5" fillId="33" borderId="57" xfId="0" applyNumberFormat="1" applyFont="1" applyFill="1" applyBorder="1" applyAlignment="1">
      <alignment vertical="center" wrapText="1"/>
    </xf>
    <xf numFmtId="49" fontId="5" fillId="33" borderId="57" xfId="0" applyNumberFormat="1" applyFont="1" applyFill="1" applyBorder="1" applyAlignment="1">
      <alignment horizontal="center" vertical="center" wrapText="1"/>
    </xf>
    <xf numFmtId="49" fontId="5" fillId="33" borderId="57" xfId="0" applyNumberFormat="1" applyFont="1" applyFill="1" applyBorder="1" applyAlignment="1">
      <alignment horizontal="right" vertical="center"/>
    </xf>
    <xf numFmtId="49" fontId="5" fillId="33" borderId="57" xfId="0" applyNumberFormat="1" applyFont="1" applyFill="1" applyBorder="1" applyAlignment="1">
      <alignment horizontal="right" vertical="center" wrapText="1"/>
    </xf>
    <xf numFmtId="14" fontId="5" fillId="33" borderId="57" xfId="0" applyNumberFormat="1" applyFont="1" applyFill="1" applyBorder="1" applyAlignment="1">
      <alignment horizontal="right" vertical="center"/>
    </xf>
    <xf numFmtId="3" fontId="14" fillId="37" borderId="52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10" fillId="35" borderId="54" xfId="0" applyFont="1" applyFill="1" applyBorder="1" applyAlignment="1">
      <alignment horizontal="right" vertical="center"/>
    </xf>
    <xf numFmtId="3" fontId="10" fillId="35" borderId="5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61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49" fontId="22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 wrapText="1"/>
    </xf>
    <xf numFmtId="0" fontId="23" fillId="0" borderId="61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vertical="center" wrapText="1"/>
    </xf>
    <xf numFmtId="0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0" fillId="0" borderId="61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5" fillId="33" borderId="63" xfId="0" applyNumberFormat="1" applyFont="1" applyFill="1" applyBorder="1" applyAlignment="1">
      <alignment wrapText="1"/>
    </xf>
    <xf numFmtId="49" fontId="5" fillId="33" borderId="63" xfId="0" applyNumberFormat="1" applyFont="1" applyFill="1" applyBorder="1" applyAlignment="1">
      <alignment horizontal="center" wrapText="1"/>
    </xf>
    <xf numFmtId="0" fontId="5" fillId="33" borderId="63" xfId="0" applyNumberFormat="1" applyFont="1" applyFill="1" applyBorder="1" applyAlignment="1">
      <alignment horizontal="right" vertical="center" wrapText="1"/>
    </xf>
    <xf numFmtId="49" fontId="5" fillId="33" borderId="63" xfId="0" applyNumberFormat="1" applyFont="1" applyFill="1" applyBorder="1" applyAlignment="1">
      <alignment horizontal="right" vertical="center" wrapText="1"/>
    </xf>
    <xf numFmtId="3" fontId="5" fillId="33" borderId="63" xfId="0" applyNumberFormat="1" applyFont="1" applyFill="1" applyBorder="1" applyAlignment="1">
      <alignment horizontal="right" vertical="center" wrapText="1"/>
    </xf>
    <xf numFmtId="49" fontId="8" fillId="35" borderId="54" xfId="0" applyNumberFormat="1" applyFont="1" applyFill="1" applyBorder="1" applyAlignment="1">
      <alignment vertical="center"/>
    </xf>
    <xf numFmtId="0" fontId="8" fillId="35" borderId="54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vertical="center"/>
    </xf>
    <xf numFmtId="3" fontId="8" fillId="35" borderId="5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5" fillId="0" borderId="57" xfId="0" applyNumberFormat="1" applyFont="1" applyFill="1" applyBorder="1" applyAlignment="1">
      <alignment wrapText="1"/>
    </xf>
    <xf numFmtId="49" fontId="5" fillId="0" borderId="57" xfId="0" applyNumberFormat="1" applyFont="1" applyFill="1" applyBorder="1" applyAlignment="1">
      <alignment horizontal="center" wrapText="1"/>
    </xf>
    <xf numFmtId="0" fontId="5" fillId="0" borderId="57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 wrapText="1"/>
    </xf>
    <xf numFmtId="49" fontId="5" fillId="33" borderId="67" xfId="0" applyNumberFormat="1" applyFont="1" applyFill="1" applyBorder="1" applyAlignment="1">
      <alignment vertical="center" wrapText="1"/>
    </xf>
    <xf numFmtId="49" fontId="4" fillId="35" borderId="66" xfId="0" applyNumberFormat="1" applyFont="1" applyFill="1" applyBorder="1" applyAlignment="1">
      <alignment vertical="center" wrapText="1"/>
    </xf>
    <xf numFmtId="49" fontId="4" fillId="35" borderId="67" xfId="0" applyNumberFormat="1" applyFont="1" applyFill="1" applyBorder="1" applyAlignment="1">
      <alignment vertical="center" wrapText="1"/>
    </xf>
    <xf numFmtId="49" fontId="5" fillId="33" borderId="66" xfId="0" applyNumberFormat="1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/>
    </xf>
    <xf numFmtId="49" fontId="7" fillId="35" borderId="66" xfId="0" applyNumberFormat="1" applyFont="1" applyFill="1" applyBorder="1" applyAlignment="1">
      <alignment horizontal="center" vertical="center"/>
    </xf>
    <xf numFmtId="49" fontId="7" fillId="35" borderId="68" xfId="0" applyNumberFormat="1" applyFont="1" applyFill="1" applyBorder="1" applyAlignment="1">
      <alignment horizontal="center" vertical="center"/>
    </xf>
    <xf numFmtId="49" fontId="7" fillId="35" borderId="67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95"/>
  <sheetViews>
    <sheetView showGridLines="0" tabSelected="1" zoomScale="148" zoomScaleNormal="148" zoomScalePageLayoutView="0" workbookViewId="0" topLeftCell="A1">
      <selection activeCell="F83" sqref="F83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32" width="10.8515625" style="1" customWidth="1"/>
  </cols>
  <sheetData>
    <row r="1" spans="1:7" ht="15" customHeight="1">
      <c r="A1" s="138"/>
      <c r="B1" s="138"/>
      <c r="C1" s="138"/>
      <c r="D1" s="138"/>
      <c r="E1" s="138"/>
      <c r="F1" s="138"/>
      <c r="G1" s="138"/>
    </row>
    <row r="2" spans="1:7" ht="15" customHeight="1">
      <c r="A2" s="138"/>
      <c r="B2" s="138"/>
      <c r="C2" s="138"/>
      <c r="D2" s="138"/>
      <c r="E2" s="138"/>
      <c r="F2" s="138"/>
      <c r="G2" s="138"/>
    </row>
    <row r="3" spans="1:7" ht="15" customHeight="1">
      <c r="A3" s="138"/>
      <c r="B3" s="138"/>
      <c r="C3" s="138"/>
      <c r="D3" s="138"/>
      <c r="E3" s="138"/>
      <c r="F3" s="138"/>
      <c r="G3" s="138"/>
    </row>
    <row r="4" spans="1:7" ht="15" customHeight="1">
      <c r="A4" s="138"/>
      <c r="B4" s="138"/>
      <c r="C4" s="138"/>
      <c r="D4" s="138"/>
      <c r="E4" s="138"/>
      <c r="F4" s="138"/>
      <c r="G4" s="138"/>
    </row>
    <row r="5" spans="1:7" ht="15" customHeight="1">
      <c r="A5" s="138"/>
      <c r="B5" s="138"/>
      <c r="C5" s="138"/>
      <c r="D5" s="138"/>
      <c r="E5" s="138"/>
      <c r="F5" s="138"/>
      <c r="G5" s="138"/>
    </row>
    <row r="6" spans="1:7" ht="15" customHeight="1">
      <c r="A6" s="138"/>
      <c r="B6" s="138"/>
      <c r="C6" s="138"/>
      <c r="D6" s="138"/>
      <c r="E6" s="138"/>
      <c r="F6" s="138"/>
      <c r="G6" s="138"/>
    </row>
    <row r="7" spans="1:7" ht="15" customHeight="1">
      <c r="A7" s="138"/>
      <c r="B7" s="138"/>
      <c r="C7" s="138"/>
      <c r="D7" s="138"/>
      <c r="E7" s="138"/>
      <c r="F7" s="138"/>
      <c r="G7" s="138"/>
    </row>
    <row r="8" spans="1:7" ht="15" customHeight="1">
      <c r="A8" s="138"/>
      <c r="B8" s="138"/>
      <c r="C8" s="138"/>
      <c r="D8" s="139"/>
      <c r="E8" s="140"/>
      <c r="F8" s="140"/>
      <c r="G8" s="140"/>
    </row>
    <row r="9" spans="1:232" s="110" customFormat="1" ht="12" customHeight="1">
      <c r="A9" s="75"/>
      <c r="B9" s="121" t="s">
        <v>0</v>
      </c>
      <c r="C9" s="122" t="s">
        <v>80</v>
      </c>
      <c r="D9" s="117"/>
      <c r="E9" s="183" t="s">
        <v>93</v>
      </c>
      <c r="F9" s="184"/>
      <c r="G9" s="108">
        <v>6000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</row>
    <row r="10" spans="1:232" s="110" customFormat="1" ht="38.25" customHeight="1">
      <c r="A10" s="75"/>
      <c r="B10" s="123" t="s">
        <v>1</v>
      </c>
      <c r="C10" s="124" t="s">
        <v>83</v>
      </c>
      <c r="D10" s="118"/>
      <c r="E10" s="181" t="s">
        <v>2</v>
      </c>
      <c r="F10" s="182"/>
      <c r="G10" s="111" t="s">
        <v>71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</row>
    <row r="11" spans="1:232" s="110" customFormat="1" ht="25.5">
      <c r="A11" s="75"/>
      <c r="B11" s="123" t="s">
        <v>3</v>
      </c>
      <c r="C11" s="125" t="s">
        <v>58</v>
      </c>
      <c r="D11" s="118"/>
      <c r="E11" s="181" t="s">
        <v>94</v>
      </c>
      <c r="F11" s="182"/>
      <c r="G11" s="112">
        <v>600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</row>
    <row r="12" spans="1:232" s="110" customFormat="1" ht="15">
      <c r="A12" s="75"/>
      <c r="B12" s="123" t="s">
        <v>4</v>
      </c>
      <c r="C12" s="126" t="s">
        <v>59</v>
      </c>
      <c r="D12" s="118"/>
      <c r="E12" s="185" t="s">
        <v>60</v>
      </c>
      <c r="F12" s="186"/>
      <c r="G12" s="114">
        <f>+G11*G9</f>
        <v>3600000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</row>
    <row r="13" spans="1:232" s="110" customFormat="1" ht="25.5">
      <c r="A13" s="75"/>
      <c r="B13" s="123" t="s">
        <v>61</v>
      </c>
      <c r="C13" s="125" t="s">
        <v>62</v>
      </c>
      <c r="D13" s="118"/>
      <c r="E13" s="181" t="s">
        <v>63</v>
      </c>
      <c r="F13" s="182"/>
      <c r="G13" s="113" t="s">
        <v>72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</row>
    <row r="14" spans="1:232" s="110" customFormat="1" ht="13.5" customHeight="1">
      <c r="A14" s="75"/>
      <c r="B14" s="123" t="s">
        <v>5</v>
      </c>
      <c r="C14" s="125" t="s">
        <v>70</v>
      </c>
      <c r="D14" s="118"/>
      <c r="E14" s="181" t="s">
        <v>6</v>
      </c>
      <c r="F14" s="182"/>
      <c r="G14" s="111" t="s">
        <v>88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</row>
    <row r="15" spans="1:232" s="110" customFormat="1" ht="25.5" customHeight="1">
      <c r="A15" s="75"/>
      <c r="B15" s="123" t="s">
        <v>7</v>
      </c>
      <c r="C15" s="127">
        <v>45002</v>
      </c>
      <c r="D15" s="118"/>
      <c r="E15" s="185" t="s">
        <v>8</v>
      </c>
      <c r="F15" s="186"/>
      <c r="G15" s="113" t="s">
        <v>73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</row>
    <row r="16" spans="1:7" ht="12" customHeight="1">
      <c r="A16" s="141"/>
      <c r="B16" s="119"/>
      <c r="C16" s="120"/>
      <c r="D16" s="5"/>
      <c r="E16" s="6"/>
      <c r="F16" s="6"/>
      <c r="G16" s="7"/>
    </row>
    <row r="17" spans="1:7" ht="12" customHeight="1">
      <c r="A17" s="142"/>
      <c r="B17" s="187" t="s">
        <v>9</v>
      </c>
      <c r="C17" s="188"/>
      <c r="D17" s="188"/>
      <c r="E17" s="188"/>
      <c r="F17" s="188"/>
      <c r="G17" s="189"/>
    </row>
    <row r="18" spans="1:7" ht="12" customHeight="1">
      <c r="A18" s="141"/>
      <c r="B18" s="8"/>
      <c r="C18" s="9"/>
      <c r="D18" s="9"/>
      <c r="E18" s="9"/>
      <c r="F18" s="10"/>
      <c r="G18" s="10"/>
    </row>
    <row r="19" spans="1:7" ht="12" customHeight="1">
      <c r="A19" s="143"/>
      <c r="B19" s="11" t="s">
        <v>10</v>
      </c>
      <c r="C19" s="12"/>
      <c r="D19" s="13"/>
      <c r="E19" s="13"/>
      <c r="F19" s="13"/>
      <c r="G19" s="13"/>
    </row>
    <row r="20" spans="1:7" ht="24" customHeight="1">
      <c r="A20" s="142"/>
      <c r="B20" s="14" t="s">
        <v>11</v>
      </c>
      <c r="C20" s="14" t="s">
        <v>12</v>
      </c>
      <c r="D20" s="14" t="s">
        <v>13</v>
      </c>
      <c r="E20" s="14" t="s">
        <v>14</v>
      </c>
      <c r="F20" s="14" t="s">
        <v>15</v>
      </c>
      <c r="G20" s="14" t="s">
        <v>16</v>
      </c>
    </row>
    <row r="21" spans="1:7" ht="12.75" customHeight="1">
      <c r="A21" s="142"/>
      <c r="B21" s="116"/>
      <c r="C21" s="2"/>
      <c r="D21" s="115"/>
      <c r="E21" s="2"/>
      <c r="F21" s="150"/>
      <c r="G21" s="114"/>
    </row>
    <row r="22" spans="1:7" ht="12.75" customHeight="1">
      <c r="A22" s="142"/>
      <c r="B22" s="16" t="s">
        <v>17</v>
      </c>
      <c r="C22" s="17"/>
      <c r="D22" s="17"/>
      <c r="E22" s="17"/>
      <c r="F22" s="18"/>
      <c r="G22" s="19">
        <f>SUM(G21:G21)</f>
        <v>0</v>
      </c>
    </row>
    <row r="23" spans="1:7" ht="12" customHeight="1">
      <c r="A23" s="141"/>
      <c r="B23" s="8"/>
      <c r="C23" s="10"/>
      <c r="D23" s="10"/>
      <c r="E23" s="10"/>
      <c r="F23" s="20"/>
      <c r="G23" s="20"/>
    </row>
    <row r="24" spans="1:7" ht="12" customHeight="1">
      <c r="A24" s="143"/>
      <c r="B24" s="21" t="s">
        <v>18</v>
      </c>
      <c r="C24" s="22"/>
      <c r="D24" s="23"/>
      <c r="E24" s="23"/>
      <c r="F24" s="24"/>
      <c r="G24" s="24"/>
    </row>
    <row r="25" spans="1:7" ht="24" customHeight="1">
      <c r="A25" s="143"/>
      <c r="B25" s="25" t="s">
        <v>11</v>
      </c>
      <c r="C25" s="26" t="s">
        <v>12</v>
      </c>
      <c r="D25" s="26" t="s">
        <v>13</v>
      </c>
      <c r="E25" s="25" t="s">
        <v>14</v>
      </c>
      <c r="F25" s="26" t="s">
        <v>15</v>
      </c>
      <c r="G25" s="25" t="s">
        <v>16</v>
      </c>
    </row>
    <row r="26" spans="1:7" ht="12" customHeight="1">
      <c r="A26" s="143"/>
      <c r="B26" s="27"/>
      <c r="C26" s="28" t="s">
        <v>57</v>
      </c>
      <c r="D26" s="28"/>
      <c r="E26" s="28"/>
      <c r="F26" s="27"/>
      <c r="G26" s="27"/>
    </row>
    <row r="27" spans="1:7" ht="12" customHeight="1">
      <c r="A27" s="143"/>
      <c r="B27" s="29" t="s">
        <v>19</v>
      </c>
      <c r="C27" s="30"/>
      <c r="D27" s="30"/>
      <c r="E27" s="30"/>
      <c r="F27" s="31"/>
      <c r="G27" s="31">
        <f>+G26</f>
        <v>0</v>
      </c>
    </row>
    <row r="28" spans="1:7" ht="12" customHeight="1">
      <c r="A28" s="141"/>
      <c r="B28" s="32"/>
      <c r="C28" s="33"/>
      <c r="D28" s="33"/>
      <c r="E28" s="33"/>
      <c r="F28" s="34"/>
      <c r="G28" s="34"/>
    </row>
    <row r="29" spans="1:7" ht="12" customHeight="1">
      <c r="A29" s="143"/>
      <c r="B29" s="21" t="s">
        <v>20</v>
      </c>
      <c r="C29" s="22"/>
      <c r="D29" s="23"/>
      <c r="E29" s="23"/>
      <c r="F29" s="24"/>
      <c r="G29" s="24"/>
    </row>
    <row r="30" spans="1:7" ht="24" customHeight="1">
      <c r="A30" s="143"/>
      <c r="B30" s="35" t="s">
        <v>11</v>
      </c>
      <c r="C30" s="35" t="s">
        <v>12</v>
      </c>
      <c r="D30" s="35" t="s">
        <v>13</v>
      </c>
      <c r="E30" s="35" t="s">
        <v>14</v>
      </c>
      <c r="F30" s="36" t="s">
        <v>15</v>
      </c>
      <c r="G30" s="35" t="s">
        <v>16</v>
      </c>
    </row>
    <row r="31" spans="1:7" ht="24" customHeight="1">
      <c r="A31" s="142"/>
      <c r="B31" s="3" t="s">
        <v>64</v>
      </c>
      <c r="C31" s="15" t="s">
        <v>81</v>
      </c>
      <c r="D31" s="129">
        <v>1</v>
      </c>
      <c r="E31" s="113" t="s">
        <v>87</v>
      </c>
      <c r="F31" s="114">
        <v>12000</v>
      </c>
      <c r="G31" s="114">
        <f>+F31*D31</f>
        <v>12000</v>
      </c>
    </row>
    <row r="32" spans="1:7" ht="12.75" customHeight="1">
      <c r="A32" s="142"/>
      <c r="B32" s="3" t="s">
        <v>65</v>
      </c>
      <c r="C32" s="15" t="s">
        <v>81</v>
      </c>
      <c r="D32" s="129">
        <v>2</v>
      </c>
      <c r="E32" s="113" t="s">
        <v>87</v>
      </c>
      <c r="F32" s="114">
        <v>30000</v>
      </c>
      <c r="G32" s="114">
        <f aca="true" t="shared" si="0" ref="G32:G39">+F32*D32</f>
        <v>60000</v>
      </c>
    </row>
    <row r="33" spans="1:7" ht="12.75" customHeight="1">
      <c r="A33" s="142"/>
      <c r="B33" s="3" t="s">
        <v>74</v>
      </c>
      <c r="C33" s="15" t="s">
        <v>81</v>
      </c>
      <c r="D33" s="129">
        <v>1</v>
      </c>
      <c r="E33" s="113" t="s">
        <v>87</v>
      </c>
      <c r="F33" s="114">
        <v>28000</v>
      </c>
      <c r="G33" s="114">
        <f t="shared" si="0"/>
        <v>28000</v>
      </c>
    </row>
    <row r="34" spans="1:7" ht="12.75" customHeight="1">
      <c r="A34" s="142"/>
      <c r="B34" s="3" t="s">
        <v>89</v>
      </c>
      <c r="C34" s="15" t="s">
        <v>81</v>
      </c>
      <c r="D34" s="129">
        <v>1</v>
      </c>
      <c r="E34" s="113" t="s">
        <v>90</v>
      </c>
      <c r="F34" s="114">
        <v>10000</v>
      </c>
      <c r="G34" s="114">
        <f>+F34*D34</f>
        <v>10000</v>
      </c>
    </row>
    <row r="35" spans="1:7" ht="12.75" customHeight="1">
      <c r="A35" s="142"/>
      <c r="B35" s="3" t="s">
        <v>66</v>
      </c>
      <c r="C35" s="15" t="s">
        <v>81</v>
      </c>
      <c r="D35" s="129">
        <v>1</v>
      </c>
      <c r="E35" s="113" t="s">
        <v>90</v>
      </c>
      <c r="F35" s="114">
        <v>35000</v>
      </c>
      <c r="G35" s="114">
        <f t="shared" si="0"/>
        <v>35000</v>
      </c>
    </row>
    <row r="36" spans="1:7" ht="12.75" customHeight="1">
      <c r="A36" s="142"/>
      <c r="B36" s="3" t="s">
        <v>75</v>
      </c>
      <c r="C36" s="15" t="s">
        <v>81</v>
      </c>
      <c r="D36" s="129">
        <v>1</v>
      </c>
      <c r="E36" s="113" t="s">
        <v>90</v>
      </c>
      <c r="F36" s="114">
        <v>12000</v>
      </c>
      <c r="G36" s="114">
        <f t="shared" si="0"/>
        <v>12000</v>
      </c>
    </row>
    <row r="37" spans="1:7" ht="25.5">
      <c r="A37" s="142"/>
      <c r="B37" s="3" t="s">
        <v>76</v>
      </c>
      <c r="C37" s="15" t="s">
        <v>81</v>
      </c>
      <c r="D37" s="129">
        <v>2</v>
      </c>
      <c r="E37" s="113" t="s">
        <v>77</v>
      </c>
      <c r="F37" s="114">
        <v>12000</v>
      </c>
      <c r="G37" s="114">
        <f t="shared" si="0"/>
        <v>24000</v>
      </c>
    </row>
    <row r="38" spans="1:7" ht="25.5">
      <c r="A38" s="142"/>
      <c r="B38" s="164" t="s">
        <v>86</v>
      </c>
      <c r="C38" s="165" t="s">
        <v>81</v>
      </c>
      <c r="D38" s="166">
        <v>1</v>
      </c>
      <c r="E38" s="167" t="s">
        <v>77</v>
      </c>
      <c r="F38" s="168">
        <v>12000</v>
      </c>
      <c r="G38" s="168">
        <f t="shared" si="0"/>
        <v>12000</v>
      </c>
    </row>
    <row r="39" spans="1:232" s="163" customFormat="1" ht="15">
      <c r="A39" s="173"/>
      <c r="B39" s="174"/>
      <c r="C39" s="175"/>
      <c r="D39" s="176"/>
      <c r="E39" s="177"/>
      <c r="F39" s="178"/>
      <c r="G39" s="178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</row>
    <row r="40" spans="1:7" ht="12.75" customHeight="1">
      <c r="A40" s="143"/>
      <c r="B40" s="169" t="s">
        <v>21</v>
      </c>
      <c r="C40" s="170"/>
      <c r="D40" s="170"/>
      <c r="E40" s="170"/>
      <c r="F40" s="171"/>
      <c r="G40" s="172">
        <f>SUM(G31:G39)</f>
        <v>193000</v>
      </c>
    </row>
    <row r="41" spans="1:7" ht="12" customHeight="1">
      <c r="A41" s="141"/>
      <c r="B41" s="32"/>
      <c r="C41" s="33"/>
      <c r="D41" s="33"/>
      <c r="E41" s="33"/>
      <c r="F41" s="34"/>
      <c r="G41" s="34"/>
    </row>
    <row r="42" spans="1:7" ht="12" customHeight="1">
      <c r="A42" s="143"/>
      <c r="B42" s="21" t="s">
        <v>22</v>
      </c>
      <c r="C42" s="22"/>
      <c r="D42" s="23"/>
      <c r="E42" s="23"/>
      <c r="F42" s="24"/>
      <c r="G42" s="24"/>
    </row>
    <row r="43" spans="1:7" ht="24" customHeight="1">
      <c r="A43" s="143"/>
      <c r="B43" s="36" t="s">
        <v>23</v>
      </c>
      <c r="C43" s="36" t="s">
        <v>24</v>
      </c>
      <c r="D43" s="36" t="s">
        <v>25</v>
      </c>
      <c r="E43" s="36" t="s">
        <v>14</v>
      </c>
      <c r="F43" s="36" t="s">
        <v>15</v>
      </c>
      <c r="G43" s="36" t="s">
        <v>16</v>
      </c>
    </row>
    <row r="44" spans="1:7" ht="12.75" customHeight="1">
      <c r="A44" s="142"/>
      <c r="B44" s="37" t="s">
        <v>26</v>
      </c>
      <c r="C44" s="38"/>
      <c r="D44" s="130"/>
      <c r="E44" s="130"/>
      <c r="F44" s="130"/>
      <c r="G44" s="130"/>
    </row>
    <row r="45" spans="1:7" ht="12.75" customHeight="1">
      <c r="A45" s="142"/>
      <c r="B45" s="105" t="s">
        <v>85</v>
      </c>
      <c r="C45" s="104" t="s">
        <v>78</v>
      </c>
      <c r="D45" s="131">
        <v>30</v>
      </c>
      <c r="E45" s="131" t="s">
        <v>90</v>
      </c>
      <c r="F45" s="147">
        <v>3799</v>
      </c>
      <c r="G45" s="132">
        <f>+F45*D45</f>
        <v>113970</v>
      </c>
    </row>
    <row r="46" spans="1:7" ht="12.75" customHeight="1">
      <c r="A46" s="142"/>
      <c r="B46" s="146"/>
      <c r="C46" s="104"/>
      <c r="D46" s="131"/>
      <c r="E46" s="131"/>
      <c r="F46" s="147"/>
      <c r="G46" s="132"/>
    </row>
    <row r="47" spans="1:7" ht="12.75" customHeight="1">
      <c r="A47" s="142"/>
      <c r="B47" s="41" t="s">
        <v>27</v>
      </c>
      <c r="C47" s="39"/>
      <c r="D47" s="133"/>
      <c r="E47" s="134"/>
      <c r="F47" s="148"/>
      <c r="G47" s="132"/>
    </row>
    <row r="48" spans="1:7" ht="12.75" customHeight="1">
      <c r="A48" s="142"/>
      <c r="B48" s="4" t="s">
        <v>82</v>
      </c>
      <c r="C48" s="42" t="s">
        <v>28</v>
      </c>
      <c r="D48" s="135">
        <v>250</v>
      </c>
      <c r="E48" s="131" t="s">
        <v>91</v>
      </c>
      <c r="F48" s="148">
        <v>879</v>
      </c>
      <c r="G48" s="132">
        <f>+F48*D48</f>
        <v>219750</v>
      </c>
    </row>
    <row r="49" spans="1:7" ht="12.75" customHeight="1">
      <c r="A49" s="142"/>
      <c r="B49" s="4" t="s">
        <v>67</v>
      </c>
      <c r="C49" s="39" t="s">
        <v>28</v>
      </c>
      <c r="D49" s="133">
        <v>300</v>
      </c>
      <c r="E49" s="131" t="s">
        <v>90</v>
      </c>
      <c r="F49" s="148">
        <v>899</v>
      </c>
      <c r="G49" s="132">
        <f>+F49*D49</f>
        <v>269700</v>
      </c>
    </row>
    <row r="50" spans="1:7" ht="12.75" customHeight="1">
      <c r="A50" s="142"/>
      <c r="B50" s="4" t="s">
        <v>68</v>
      </c>
      <c r="C50" s="39" t="s">
        <v>28</v>
      </c>
      <c r="D50" s="133">
        <v>125</v>
      </c>
      <c r="E50" s="131" t="s">
        <v>90</v>
      </c>
      <c r="F50" s="148">
        <v>999</v>
      </c>
      <c r="G50" s="132">
        <f>+F50*D50</f>
        <v>124875</v>
      </c>
    </row>
    <row r="51" spans="1:232" s="157" customFormat="1" ht="12.75" customHeight="1">
      <c r="A51" s="151"/>
      <c r="B51" s="152" t="s">
        <v>79</v>
      </c>
      <c r="C51" s="153" t="s">
        <v>78</v>
      </c>
      <c r="D51" s="154">
        <v>1000</v>
      </c>
      <c r="E51" s="155" t="s">
        <v>90</v>
      </c>
      <c r="F51" s="149">
        <v>172</v>
      </c>
      <c r="G51" s="149">
        <f>+F51*D51</f>
        <v>172000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56"/>
      <c r="DS51" s="156"/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56"/>
      <c r="EY51" s="156"/>
      <c r="EZ51" s="156"/>
      <c r="FA51" s="156"/>
      <c r="FB51" s="156"/>
      <c r="FC51" s="156"/>
      <c r="FD51" s="156"/>
      <c r="FE51" s="156"/>
      <c r="FF51" s="156"/>
      <c r="FG51" s="156"/>
      <c r="FH51" s="156"/>
      <c r="FI51" s="156"/>
      <c r="FJ51" s="156"/>
      <c r="FK51" s="156"/>
      <c r="FL51" s="156"/>
      <c r="FM51" s="156"/>
      <c r="FN51" s="156"/>
      <c r="FO51" s="156"/>
      <c r="FP51" s="156"/>
      <c r="FQ51" s="156"/>
      <c r="FR51" s="156"/>
      <c r="FS51" s="156"/>
      <c r="FT51" s="156"/>
      <c r="FU51" s="156"/>
      <c r="FV51" s="156"/>
      <c r="FW51" s="156"/>
      <c r="FX51" s="156"/>
      <c r="FY51" s="156"/>
      <c r="FZ51" s="156"/>
      <c r="GA51" s="156"/>
      <c r="GB51" s="156"/>
      <c r="GC51" s="156"/>
      <c r="GD51" s="156"/>
      <c r="GE51" s="156"/>
      <c r="GF51" s="156"/>
      <c r="GG51" s="156"/>
      <c r="GH51" s="156"/>
      <c r="GI51" s="156"/>
      <c r="GJ51" s="156"/>
      <c r="GK51" s="156"/>
      <c r="GL51" s="156"/>
      <c r="GM51" s="156"/>
      <c r="GN51" s="156"/>
      <c r="GO51" s="156"/>
      <c r="GP51" s="156"/>
      <c r="GQ51" s="156"/>
      <c r="GR51" s="156"/>
      <c r="GS51" s="156"/>
      <c r="GT51" s="156"/>
      <c r="GU51" s="156"/>
      <c r="GV51" s="156"/>
      <c r="GW51" s="156"/>
      <c r="GX51" s="156"/>
      <c r="GY51" s="156"/>
      <c r="GZ51" s="156"/>
      <c r="HA51" s="156"/>
      <c r="HB51" s="156"/>
      <c r="HC51" s="156"/>
      <c r="HD51" s="156"/>
      <c r="HE51" s="156"/>
      <c r="HF51" s="156"/>
      <c r="HG51" s="156"/>
      <c r="HH51" s="156"/>
      <c r="HI51" s="156"/>
      <c r="HJ51" s="156"/>
      <c r="HK51" s="156"/>
      <c r="HL51" s="156"/>
      <c r="HM51" s="156"/>
      <c r="HN51" s="156"/>
      <c r="HO51" s="156"/>
      <c r="HP51" s="156"/>
      <c r="HQ51" s="156"/>
      <c r="HR51" s="156"/>
      <c r="HS51" s="156"/>
      <c r="HT51" s="156"/>
      <c r="HU51" s="156"/>
      <c r="HV51" s="156"/>
      <c r="HW51" s="156"/>
      <c r="HX51" s="156"/>
    </row>
    <row r="52" spans="1:7" ht="12.75" customHeight="1">
      <c r="A52" s="142"/>
      <c r="B52" s="41" t="s">
        <v>29</v>
      </c>
      <c r="C52" s="42"/>
      <c r="D52" s="135"/>
      <c r="E52" s="135"/>
      <c r="F52" s="148"/>
      <c r="G52" s="132"/>
    </row>
    <row r="53" spans="1:232" s="163" customFormat="1" ht="12.75" customHeight="1">
      <c r="A53" s="158"/>
      <c r="B53" s="152" t="s">
        <v>84</v>
      </c>
      <c r="C53" s="159" t="s">
        <v>69</v>
      </c>
      <c r="D53" s="160">
        <v>1</v>
      </c>
      <c r="E53" s="161" t="s">
        <v>92</v>
      </c>
      <c r="F53" s="149">
        <v>23205</v>
      </c>
      <c r="G53" s="148">
        <f>+F53*D53</f>
        <v>23205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</row>
    <row r="54" spans="1:7" ht="13.5" customHeight="1">
      <c r="A54" s="143"/>
      <c r="B54" s="106" t="s">
        <v>30</v>
      </c>
      <c r="C54" s="107"/>
      <c r="D54" s="136"/>
      <c r="E54" s="136"/>
      <c r="F54" s="136"/>
      <c r="G54" s="137">
        <f>SUM(G44:G53)</f>
        <v>923500</v>
      </c>
    </row>
    <row r="55" spans="1:7" ht="12" customHeight="1">
      <c r="A55" s="141"/>
      <c r="B55" s="32"/>
      <c r="C55" s="33"/>
      <c r="D55" s="33"/>
      <c r="E55" s="43"/>
      <c r="F55" s="34"/>
      <c r="G55" s="34"/>
    </row>
    <row r="56" spans="1:7" ht="12" customHeight="1">
      <c r="A56" s="143"/>
      <c r="B56" s="21" t="s">
        <v>31</v>
      </c>
      <c r="C56" s="22"/>
      <c r="D56" s="23"/>
      <c r="E56" s="23"/>
      <c r="F56" s="24"/>
      <c r="G56" s="24"/>
    </row>
    <row r="57" spans="1:7" ht="24" customHeight="1">
      <c r="A57" s="143"/>
      <c r="B57" s="35" t="s">
        <v>32</v>
      </c>
      <c r="C57" s="36" t="s">
        <v>24</v>
      </c>
      <c r="D57" s="36" t="s">
        <v>25</v>
      </c>
      <c r="E57" s="35" t="s">
        <v>14</v>
      </c>
      <c r="F57" s="36" t="s">
        <v>15</v>
      </c>
      <c r="G57" s="35" t="s">
        <v>16</v>
      </c>
    </row>
    <row r="58" spans="1:7" ht="12.75" customHeight="1">
      <c r="A58" s="142"/>
      <c r="B58" s="3"/>
      <c r="C58" s="39"/>
      <c r="D58" s="40"/>
      <c r="E58" s="15"/>
      <c r="F58" s="44"/>
      <c r="G58" s="40"/>
    </row>
    <row r="59" spans="1:7" ht="13.5" customHeight="1">
      <c r="A59" s="143"/>
      <c r="B59" s="45" t="s">
        <v>33</v>
      </c>
      <c r="C59" s="46"/>
      <c r="D59" s="46"/>
      <c r="E59" s="46"/>
      <c r="F59" s="47"/>
      <c r="G59" s="48">
        <f>SUM(G58)</f>
        <v>0</v>
      </c>
    </row>
    <row r="60" spans="1:7" ht="12" customHeight="1">
      <c r="A60" s="141"/>
      <c r="B60" s="63"/>
      <c r="C60" s="63"/>
      <c r="D60" s="63"/>
      <c r="E60" s="63"/>
      <c r="F60" s="64"/>
      <c r="G60" s="64"/>
    </row>
    <row r="61" spans="1:7" ht="12" customHeight="1">
      <c r="A61" s="138"/>
      <c r="B61" s="65" t="s">
        <v>34</v>
      </c>
      <c r="C61" s="66"/>
      <c r="D61" s="66"/>
      <c r="E61" s="66"/>
      <c r="F61" s="66"/>
      <c r="G61" s="67">
        <f>G22+G40+G54+G59</f>
        <v>1116500</v>
      </c>
    </row>
    <row r="62" spans="1:7" ht="12" customHeight="1">
      <c r="A62" s="138"/>
      <c r="B62" s="68" t="s">
        <v>35</v>
      </c>
      <c r="C62" s="50"/>
      <c r="D62" s="50"/>
      <c r="E62" s="50"/>
      <c r="F62" s="50"/>
      <c r="G62" s="69">
        <f>G61*0.05</f>
        <v>55825</v>
      </c>
    </row>
    <row r="63" spans="1:7" ht="12" customHeight="1">
      <c r="A63" s="138"/>
      <c r="B63" s="70" t="s">
        <v>36</v>
      </c>
      <c r="C63" s="49"/>
      <c r="D63" s="49"/>
      <c r="E63" s="49"/>
      <c r="F63" s="49"/>
      <c r="G63" s="71">
        <f>G62+G61</f>
        <v>1172325</v>
      </c>
    </row>
    <row r="64" spans="1:7" ht="12" customHeight="1">
      <c r="A64" s="138"/>
      <c r="B64" s="68" t="s">
        <v>37</v>
      </c>
      <c r="C64" s="50"/>
      <c r="D64" s="50"/>
      <c r="E64" s="50"/>
      <c r="F64" s="50"/>
      <c r="G64" s="69">
        <f>G12</f>
        <v>3600000</v>
      </c>
    </row>
    <row r="65" spans="1:7" ht="12" customHeight="1">
      <c r="A65" s="138"/>
      <c r="B65" s="72" t="s">
        <v>38</v>
      </c>
      <c r="C65" s="73"/>
      <c r="D65" s="73"/>
      <c r="E65" s="73"/>
      <c r="F65" s="73"/>
      <c r="G65" s="74">
        <f>G64-G63</f>
        <v>2427675</v>
      </c>
    </row>
    <row r="66" spans="1:7" ht="12" customHeight="1">
      <c r="A66" s="138"/>
      <c r="B66" s="61" t="s">
        <v>39</v>
      </c>
      <c r="C66" s="62"/>
      <c r="D66" s="62"/>
      <c r="E66" s="62"/>
      <c r="F66" s="62"/>
      <c r="G66" s="58"/>
    </row>
    <row r="67" spans="1:7" ht="12.75" customHeight="1" thickBot="1">
      <c r="A67" s="138"/>
      <c r="B67" s="75"/>
      <c r="C67" s="62"/>
      <c r="D67" s="62"/>
      <c r="E67" s="62"/>
      <c r="F67" s="62"/>
      <c r="G67" s="58"/>
    </row>
    <row r="68" spans="1:7" ht="12" customHeight="1">
      <c r="A68" s="138"/>
      <c r="B68" s="87" t="s">
        <v>40</v>
      </c>
      <c r="C68" s="88"/>
      <c r="D68" s="88"/>
      <c r="E68" s="88"/>
      <c r="F68" s="89"/>
      <c r="G68" s="58"/>
    </row>
    <row r="69" spans="1:7" ht="12" customHeight="1">
      <c r="A69" s="138"/>
      <c r="B69" s="90" t="s">
        <v>41</v>
      </c>
      <c r="C69" s="60"/>
      <c r="D69" s="60"/>
      <c r="E69" s="60"/>
      <c r="F69" s="91"/>
      <c r="G69" s="58"/>
    </row>
    <row r="70" spans="1:7" ht="12" customHeight="1">
      <c r="A70" s="138"/>
      <c r="B70" s="90" t="s">
        <v>42</v>
      </c>
      <c r="C70" s="60"/>
      <c r="D70" s="60"/>
      <c r="E70" s="60"/>
      <c r="F70" s="91"/>
      <c r="G70" s="58"/>
    </row>
    <row r="71" spans="1:7" ht="12" customHeight="1">
      <c r="A71" s="138"/>
      <c r="B71" s="90" t="s">
        <v>43</v>
      </c>
      <c r="C71" s="60"/>
      <c r="D71" s="60"/>
      <c r="E71" s="60"/>
      <c r="F71" s="91"/>
      <c r="G71" s="58"/>
    </row>
    <row r="72" spans="1:7" ht="12" customHeight="1">
      <c r="A72" s="138"/>
      <c r="B72" s="90" t="s">
        <v>44</v>
      </c>
      <c r="C72" s="60"/>
      <c r="D72" s="60"/>
      <c r="E72" s="60"/>
      <c r="F72" s="91"/>
      <c r="G72" s="58"/>
    </row>
    <row r="73" spans="1:7" ht="12" customHeight="1">
      <c r="A73" s="138"/>
      <c r="B73" s="90" t="s">
        <v>45</v>
      </c>
      <c r="C73" s="60"/>
      <c r="D73" s="60"/>
      <c r="E73" s="60"/>
      <c r="F73" s="91"/>
      <c r="G73" s="58"/>
    </row>
    <row r="74" spans="1:7" ht="12.75" customHeight="1" thickBot="1">
      <c r="A74" s="138"/>
      <c r="B74" s="92" t="s">
        <v>46</v>
      </c>
      <c r="C74" s="93"/>
      <c r="D74" s="93"/>
      <c r="E74" s="93"/>
      <c r="F74" s="94"/>
      <c r="G74" s="58"/>
    </row>
    <row r="75" spans="1:7" ht="12.75" customHeight="1">
      <c r="A75" s="138"/>
      <c r="B75" s="85"/>
      <c r="C75" s="60"/>
      <c r="D75" s="60"/>
      <c r="E75" s="60"/>
      <c r="F75" s="60"/>
      <c r="G75" s="58"/>
    </row>
    <row r="76" spans="1:7" ht="15" customHeight="1" thickBot="1">
      <c r="A76" s="138"/>
      <c r="B76" s="179" t="s">
        <v>47</v>
      </c>
      <c r="C76" s="180"/>
      <c r="D76" s="84"/>
      <c r="E76" s="51"/>
      <c r="F76" s="51"/>
      <c r="G76" s="58"/>
    </row>
    <row r="77" spans="1:7" ht="12" customHeight="1">
      <c r="A77" s="138"/>
      <c r="B77" s="77" t="s">
        <v>32</v>
      </c>
      <c r="C77" s="52" t="s">
        <v>48</v>
      </c>
      <c r="D77" s="78" t="s">
        <v>49</v>
      </c>
      <c r="E77" s="51"/>
      <c r="F77" s="51"/>
      <c r="G77" s="58"/>
    </row>
    <row r="78" spans="1:7" ht="12" customHeight="1">
      <c r="A78" s="138"/>
      <c r="B78" s="79" t="s">
        <v>50</v>
      </c>
      <c r="C78" s="53">
        <f>+G22</f>
        <v>0</v>
      </c>
      <c r="D78" s="80">
        <f>(C78/C84)</f>
        <v>0</v>
      </c>
      <c r="E78" s="51"/>
      <c r="F78" s="51"/>
      <c r="G78" s="58"/>
    </row>
    <row r="79" spans="1:7" ht="12" customHeight="1">
      <c r="A79" s="138"/>
      <c r="B79" s="79" t="s">
        <v>51</v>
      </c>
      <c r="C79" s="54">
        <f>+G27</f>
        <v>0</v>
      </c>
      <c r="D79" s="80">
        <v>0</v>
      </c>
      <c r="E79" s="51"/>
      <c r="F79" s="51"/>
      <c r="G79" s="58"/>
    </row>
    <row r="80" spans="1:7" ht="12" customHeight="1">
      <c r="A80" s="138"/>
      <c r="B80" s="79" t="s">
        <v>52</v>
      </c>
      <c r="C80" s="53">
        <f>+G40</f>
        <v>193000</v>
      </c>
      <c r="D80" s="80">
        <f>(C80/C84)</f>
        <v>0.16463011536903163</v>
      </c>
      <c r="E80" s="51"/>
      <c r="F80" s="51"/>
      <c r="G80" s="58"/>
    </row>
    <row r="81" spans="1:7" ht="12" customHeight="1">
      <c r="A81" s="138"/>
      <c r="B81" s="79" t="s">
        <v>23</v>
      </c>
      <c r="C81" s="53">
        <f>+G54</f>
        <v>923500</v>
      </c>
      <c r="D81" s="80">
        <f>(C81/C84)</f>
        <v>0.7877508370119207</v>
      </c>
      <c r="E81" s="51"/>
      <c r="F81" s="51"/>
      <c r="G81" s="58"/>
    </row>
    <row r="82" spans="1:7" ht="12" customHeight="1">
      <c r="A82" s="138"/>
      <c r="B82" s="79" t="s">
        <v>53</v>
      </c>
      <c r="C82" s="55">
        <f>+G59</f>
        <v>0</v>
      </c>
      <c r="D82" s="80">
        <f>(C82/C84)</f>
        <v>0</v>
      </c>
      <c r="E82" s="57"/>
      <c r="F82" s="57"/>
      <c r="G82" s="58"/>
    </row>
    <row r="83" spans="1:7" ht="12" customHeight="1">
      <c r="A83" s="138"/>
      <c r="B83" s="79" t="s">
        <v>54</v>
      </c>
      <c r="C83" s="55">
        <f>+G62</f>
        <v>55825</v>
      </c>
      <c r="D83" s="80">
        <f>(C83/C84)</f>
        <v>0.047619047619047616</v>
      </c>
      <c r="E83" s="57"/>
      <c r="F83" s="57"/>
      <c r="G83" s="58"/>
    </row>
    <row r="84" spans="1:7" ht="12.75" customHeight="1" thickBot="1">
      <c r="A84" s="138"/>
      <c r="B84" s="81" t="s">
        <v>55</v>
      </c>
      <c r="C84" s="82">
        <f>SUM(C78:C83)</f>
        <v>1172325</v>
      </c>
      <c r="D84" s="83">
        <f>SUM(D78:D83)</f>
        <v>1</v>
      </c>
      <c r="E84" s="57"/>
      <c r="F84" s="57"/>
      <c r="G84" s="58"/>
    </row>
    <row r="85" spans="1:7" ht="12" customHeight="1">
      <c r="A85" s="138"/>
      <c r="B85" s="75"/>
      <c r="C85" s="62"/>
      <c r="D85" s="62"/>
      <c r="E85" s="62"/>
      <c r="F85" s="62"/>
      <c r="G85" s="58"/>
    </row>
    <row r="86" spans="1:7" ht="12.75" customHeight="1">
      <c r="A86" s="138"/>
      <c r="B86" s="76"/>
      <c r="C86" s="62"/>
      <c r="D86" s="62"/>
      <c r="E86" s="62"/>
      <c r="F86" s="62"/>
      <c r="G86" s="58"/>
    </row>
    <row r="87" spans="1:7" ht="12" customHeight="1" thickBot="1">
      <c r="A87" s="144"/>
      <c r="B87" s="96"/>
      <c r="C87" s="97" t="s">
        <v>95</v>
      </c>
      <c r="D87" s="98"/>
      <c r="E87" s="99"/>
      <c r="F87" s="56"/>
      <c r="G87" s="58"/>
    </row>
    <row r="88" spans="1:7" ht="12" customHeight="1">
      <c r="A88" s="138"/>
      <c r="B88" s="100" t="s">
        <v>96</v>
      </c>
      <c r="C88" s="128">
        <v>5000</v>
      </c>
      <c r="D88" s="101">
        <v>6000</v>
      </c>
      <c r="E88" s="102">
        <v>7000</v>
      </c>
      <c r="F88" s="95"/>
      <c r="G88" s="59"/>
    </row>
    <row r="89" spans="1:7" ht="12.75" customHeight="1" thickBot="1">
      <c r="A89" s="138"/>
      <c r="B89" s="81" t="s">
        <v>97</v>
      </c>
      <c r="C89" s="82">
        <f>(G63/C88)</f>
        <v>234.465</v>
      </c>
      <c r="D89" s="82">
        <f>(G63/D88)</f>
        <v>195.3875</v>
      </c>
      <c r="E89" s="103">
        <f>(G63/E88)</f>
        <v>167.475</v>
      </c>
      <c r="F89" s="95"/>
      <c r="G89" s="59"/>
    </row>
    <row r="90" spans="1:7" ht="15" customHeight="1">
      <c r="A90" s="138"/>
      <c r="B90" s="86" t="s">
        <v>56</v>
      </c>
      <c r="C90" s="60"/>
      <c r="D90" s="60"/>
      <c r="E90" s="60"/>
      <c r="F90" s="60"/>
      <c r="G90" s="60"/>
    </row>
    <row r="91" ht="11.25" customHeight="1">
      <c r="A91" s="145"/>
    </row>
    <row r="92" ht="11.25" customHeight="1">
      <c r="A92" s="145"/>
    </row>
    <row r="93" ht="11.25" customHeight="1">
      <c r="A93" s="145"/>
    </row>
    <row r="94" ht="11.25" customHeight="1">
      <c r="A94" s="145"/>
    </row>
    <row r="95" ht="11.25" customHeight="1">
      <c r="A95" s="145"/>
    </row>
  </sheetData>
  <sheetProtection/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4"/>
  <headerFooter>
    <oddFooter>&amp;C&amp;"Helvetica Neue,Regular"&amp;12&amp;K000000&amp;P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 Vidal Victor Manuel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2023-03-31T19:23:16Z</dcterms:modified>
  <cp:category/>
  <cp:version/>
  <cp:contentType/>
  <cp:contentStatus/>
</cp:coreProperties>
</file>