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apa" sheetId="1" r:id="rId1"/>
  </sheets>
  <definedNames/>
  <calcPr fullCalcOnLoad="1"/>
</workbook>
</file>

<file path=xl/sharedStrings.xml><?xml version="1.0" encoding="utf-8"?>
<sst xmlns="http://schemas.openxmlformats.org/spreadsheetml/2006/main" count="160" uniqueCount="106">
  <si>
    <t>RUBRO O CULTIVO</t>
  </si>
  <si>
    <t>PAPA</t>
  </si>
  <si>
    <t>RENDIMIENTO (qq/ha)</t>
  </si>
  <si>
    <t>VARIEDAD</t>
  </si>
  <si>
    <t>DESIRE</t>
  </si>
  <si>
    <t>FECHA ESTIMADA  PRECIO VENTA</t>
  </si>
  <si>
    <t>Mar-Abr</t>
  </si>
  <si>
    <t>NIVEL TECNOLÓGICO</t>
  </si>
  <si>
    <t>MEDIO</t>
  </si>
  <si>
    <t>PRECIO ESPERADO ($/qq)</t>
  </si>
  <si>
    <t>REGIÓN</t>
  </si>
  <si>
    <t>DE LOS RIOS</t>
  </si>
  <si>
    <t>INGRESO ESPERADO, CON IVA ($)</t>
  </si>
  <si>
    <t>ÁREA</t>
  </si>
  <si>
    <t>PAILLACO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</si>
  <si>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</si>
  <si>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</si>
  <si>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</si>
  <si>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</si>
  <si>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</si>
  <si>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</si>
  <si>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HELADAS EXCESO LLUVIA Y SEQUÍA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</si>
  <si>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</si>
  <si>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</si>
  <si>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</si>
  <si>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</si>
  <si>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</si>
  <si>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</si>
  <si>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</si>
  <si>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</si>
  <si>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Selección y desifección</t>
  </si>
  <si>
    <t>JH</t>
  </si>
  <si>
    <t>Octubre</t>
  </si>
  <si>
    <t>Mezcla fertilizantes y otros</t>
  </si>
  <si>
    <t>siembra y abono manual</t>
  </si>
  <si>
    <t>Oct-Nov</t>
  </si>
  <si>
    <t>Aplicación biocidas</t>
  </si>
  <si>
    <t>Nov-Dic</t>
  </si>
  <si>
    <t>Fertilización post-siembra</t>
  </si>
  <si>
    <t>Noviembre</t>
  </si>
  <si>
    <t>Cosecha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</si>
  <si>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</si>
  <si>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</si>
  <si>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</si>
  <si>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</si>
  <si>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</si>
  <si>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</si>
  <si>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Septiembre</t>
  </si>
  <si>
    <t>Rastraje</t>
  </si>
  <si>
    <t>Aradura</t>
  </si>
  <si>
    <t>Abrir surcos</t>
  </si>
  <si>
    <t>Aporca</t>
  </si>
  <si>
    <t>Subtotal Costo Maquinaria</t>
  </si>
  <si>
    <t>INSUMOS</t>
  </si>
  <si>
    <t>Insumos</t>
  </si>
  <si>
    <t>Unidad (Kg/l/u)</t>
  </si>
  <si>
    <t>Cantidad (Kg/l/u)</t>
  </si>
  <si>
    <t>SEMILLA (corriente)</t>
  </si>
  <si>
    <t>kg</t>
  </si>
  <si>
    <t>Sep-Oct</t>
  </si>
  <si>
    <t>SACOS</t>
  </si>
  <si>
    <t>u</t>
  </si>
  <si>
    <t>FERTILIZANTES</t>
  </si>
  <si>
    <t>Superfosfato Triple</t>
  </si>
  <si>
    <t>Muriato de Potasio</t>
  </si>
  <si>
    <t>HERBICIDAS</t>
  </si>
  <si>
    <t>Glifosato</t>
  </si>
  <si>
    <t>l</t>
  </si>
  <si>
    <t>Bectra</t>
  </si>
  <si>
    <t>FUNGICIDA</t>
  </si>
  <si>
    <t>Metalaxil</t>
  </si>
  <si>
    <t>Diciembre</t>
  </si>
  <si>
    <t>INSECTICIDA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</si>
  <si>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</si>
  <si>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</si>
  <si>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</si>
  <si>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</si>
  <si>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</si>
  <si>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</si>
  <si>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</si>
  <si>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</si>
  <si>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</si>
  <si>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</si>
  <si>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</si>
  <si>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</si>
  <si>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</si>
  <si>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</si>
  <si>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</si>
  <si>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</si>
  <si>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</si>
  <si>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>Can 27</t>
  </si>
  <si>
    <t>ZERO</t>
  </si>
  <si>
    <t>PAILLACO - LOS LAGOS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</si>
  <si>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</si>
  <si>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</si>
  <si>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</si>
  <si>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</si>
  <si>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</si>
  <si>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</si>
  <si>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</si>
  <si>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</si>
  <si>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</si>
  <si>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</si>
  <si>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(*): Este valor representa el valor mìnimo de venta del producto</t>
  </si>
  <si>
    <t>Rendimiento (qq/ha)</t>
  </si>
  <si>
    <t>Costo unitario ($/qq)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</si>
</sst>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_-;\-* #,##0_-;_-* &quot;-&quot;??_-;_-@_-"/>
    <numFmt numFmtId="168" formatCode="[$-C0A]mmmm\-yy;@"/>
    <numFmt numFmtId="169" formatCode="&quot; &quot;* #,##0&quot;   &quot;;&quot;-&quot;* #,##0&quot;   &quot;;&quot; &quot;* &quot;-&quot;??&quot;   &quot;"/>
    <numFmt numFmtId="170" formatCode="&quot; &quot;* #,##0&quot; &quot;;&quot; &quot;* &quot;-&quot;#,##0&quot; &quot;;&quot; &quot;* &quot;- &quot;"/>
    <numFmt numFmtId="17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sz val="8"/>
      <name val="Calibri"/>
      <family val="2"/>
    </font>
    <font>
      <b/>
      <sz val="7"/>
      <color indexed="9"/>
      <name val="Calibri"/>
      <family val="2"/>
    </font>
    <font>
      <b/>
      <i/>
      <sz val="7"/>
      <color indexed="9"/>
      <name val="Calibri"/>
      <family val="2"/>
    </font>
    <font>
      <b/>
      <i/>
      <sz val="7"/>
      <color indexed="8"/>
      <name val="Calibri"/>
      <family val="2"/>
    </font>
    <font>
      <sz val="7"/>
      <color indexed="9"/>
      <name val="Calibri"/>
      <family val="2"/>
    </font>
    <font>
      <b/>
      <sz val="7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Calibri"/>
      <family val="2"/>
    </font>
    <font>
      <b/>
      <sz val="7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7" fontId="2" fillId="0" borderId="0" xfId="47" applyNumberFormat="1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167" fontId="2" fillId="0" borderId="10" xfId="47" applyNumberFormat="1" applyFont="1" applyBorder="1" applyAlignment="1">
      <alignment horizontal="right" vertical="center"/>
    </xf>
    <xf numFmtId="167" fontId="2" fillId="0" borderId="10" xfId="47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7" fontId="2" fillId="0" borderId="0" xfId="47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7" fontId="2" fillId="0" borderId="0" xfId="47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67" fontId="6" fillId="33" borderId="10" xfId="4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67" fontId="9" fillId="33" borderId="10" xfId="47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67" fontId="6" fillId="33" borderId="10" xfId="47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167" fontId="9" fillId="33" borderId="12" xfId="47" applyNumberFormat="1" applyFont="1" applyFill="1" applyBorder="1" applyAlignment="1">
      <alignment vertical="center"/>
    </xf>
    <xf numFmtId="167" fontId="9" fillId="33" borderId="13" xfId="47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167" fontId="9" fillId="34" borderId="12" xfId="47" applyNumberFormat="1" applyFont="1" applyFill="1" applyBorder="1" applyAlignment="1">
      <alignment vertical="center"/>
    </xf>
    <xf numFmtId="167" fontId="9" fillId="34" borderId="13" xfId="47" applyNumberFormat="1" applyFont="1" applyFill="1" applyBorder="1" applyAlignment="1">
      <alignment vertical="center"/>
    </xf>
    <xf numFmtId="0" fontId="1" fillId="35" borderId="0" xfId="55" applyFont="1" applyFill="1" applyBorder="1" applyAlignment="1">
      <alignment/>
    </xf>
    <xf numFmtId="0" fontId="2" fillId="36" borderId="14" xfId="55" applyFont="1" applyFill="1" applyBorder="1" applyAlignment="1">
      <alignment/>
    </xf>
    <xf numFmtId="0" fontId="2" fillId="0" borderId="0" xfId="55" applyFont="1" applyFill="1" applyBorder="1" applyAlignment="1">
      <alignment/>
    </xf>
    <xf numFmtId="169" fontId="11" fillId="35" borderId="0" xfId="55" applyNumberFormat="1" applyFont="1" applyFill="1" applyBorder="1" applyAlignment="1">
      <alignment vertical="center"/>
    </xf>
    <xf numFmtId="49" fontId="12" fillId="37" borderId="15" xfId="55" applyNumberFormat="1" applyFont="1" applyFill="1" applyBorder="1" applyAlignment="1">
      <alignment vertical="center"/>
    </xf>
    <xf numFmtId="49" fontId="12" fillId="37" borderId="16" xfId="55" applyNumberFormat="1" applyFont="1" applyFill="1" applyBorder="1" applyAlignment="1">
      <alignment vertical="center"/>
    </xf>
    <xf numFmtId="49" fontId="2" fillId="37" borderId="17" xfId="55" applyNumberFormat="1" applyFont="1" applyFill="1" applyBorder="1" applyAlignment="1">
      <alignment/>
    </xf>
    <xf numFmtId="49" fontId="12" fillId="35" borderId="18" xfId="55" applyNumberFormat="1" applyFont="1" applyFill="1" applyBorder="1" applyAlignment="1">
      <alignment vertical="center"/>
    </xf>
    <xf numFmtId="3" fontId="12" fillId="35" borderId="19" xfId="55" applyNumberFormat="1" applyFont="1" applyFill="1" applyBorder="1" applyAlignment="1">
      <alignment vertical="center"/>
    </xf>
    <xf numFmtId="9" fontId="2" fillId="35" borderId="20" xfId="55" applyNumberFormat="1" applyFont="1" applyFill="1" applyBorder="1" applyAlignment="1">
      <alignment/>
    </xf>
    <xf numFmtId="170" fontId="12" fillId="35" borderId="19" xfId="55" applyNumberFormat="1" applyFont="1" applyFill="1" applyBorder="1" applyAlignment="1">
      <alignment vertical="center"/>
    </xf>
    <xf numFmtId="0" fontId="6" fillId="0" borderId="0" xfId="55" applyFont="1" applyFill="1" applyBorder="1" applyAlignment="1">
      <alignment vertical="center"/>
    </xf>
    <xf numFmtId="0" fontId="1" fillId="35" borderId="21" xfId="55" applyFont="1" applyFill="1" applyBorder="1" applyAlignment="1">
      <alignment/>
    </xf>
    <xf numFmtId="49" fontId="12" fillId="37" borderId="22" xfId="55" applyNumberFormat="1" applyFont="1" applyFill="1" applyBorder="1" applyAlignment="1">
      <alignment vertical="center"/>
    </xf>
    <xf numFmtId="170" fontId="12" fillId="37" borderId="23" xfId="55" applyNumberFormat="1" applyFont="1" applyFill="1" applyBorder="1" applyAlignment="1">
      <alignment vertical="center"/>
    </xf>
    <xf numFmtId="9" fontId="12" fillId="37" borderId="24" xfId="55" applyNumberFormat="1" applyFont="1" applyFill="1" applyBorder="1" applyAlignment="1">
      <alignment vertical="center"/>
    </xf>
    <xf numFmtId="0" fontId="1" fillId="35" borderId="0" xfId="55" applyFont="1" applyFill="1" applyBorder="1" applyAlignment="1">
      <alignment vertical="center"/>
    </xf>
    <xf numFmtId="0" fontId="6" fillId="35" borderId="0" xfId="55" applyFont="1" applyFill="1" applyBorder="1" applyAlignment="1">
      <alignment vertical="center"/>
    </xf>
    <xf numFmtId="0" fontId="13" fillId="35" borderId="0" xfId="55" applyFont="1" applyFill="1" applyBorder="1" applyAlignment="1">
      <alignment vertical="center"/>
    </xf>
    <xf numFmtId="0" fontId="6" fillId="36" borderId="25" xfId="55" applyFont="1" applyFill="1" applyBorder="1" applyAlignment="1">
      <alignment vertical="center"/>
    </xf>
    <xf numFmtId="49" fontId="12" fillId="37" borderId="26" xfId="55" applyNumberFormat="1" applyFont="1" applyFill="1" applyBorder="1" applyAlignment="1">
      <alignment vertical="center"/>
    </xf>
    <xf numFmtId="0" fontId="12" fillId="37" borderId="27" xfId="55" applyNumberFormat="1" applyFont="1" applyFill="1" applyBorder="1" applyAlignment="1">
      <alignment horizontal="center" vertical="center"/>
    </xf>
    <xf numFmtId="0" fontId="12" fillId="37" borderId="28" xfId="55" applyNumberFormat="1" applyFont="1" applyFill="1" applyBorder="1" applyAlignment="1">
      <alignment horizontal="center" vertical="center"/>
    </xf>
    <xf numFmtId="0" fontId="12" fillId="0" borderId="0" xfId="55" applyFont="1" applyFill="1" applyBorder="1" applyAlignment="1">
      <alignment vertical="center"/>
    </xf>
    <xf numFmtId="169" fontId="14" fillId="35" borderId="0" xfId="55" applyNumberFormat="1" applyFont="1" applyFill="1" applyBorder="1" applyAlignment="1">
      <alignment vertical="center"/>
    </xf>
    <xf numFmtId="49" fontId="12" fillId="37" borderId="29" xfId="55" applyNumberFormat="1" applyFont="1" applyFill="1" applyBorder="1" applyAlignment="1">
      <alignment vertical="center"/>
    </xf>
    <xf numFmtId="3" fontId="12" fillId="37" borderId="30" xfId="55" applyNumberFormat="1" applyFont="1" applyFill="1" applyBorder="1" applyAlignment="1">
      <alignment horizontal="center" vertical="center"/>
    </xf>
    <xf numFmtId="3" fontId="12" fillId="37" borderId="31" xfId="55" applyNumberFormat="1" applyFont="1" applyFill="1" applyBorder="1" applyAlignment="1">
      <alignment horizontal="center" vertical="center"/>
    </xf>
    <xf numFmtId="49" fontId="2" fillId="35" borderId="0" xfId="55" applyNumberFormat="1" applyFont="1" applyFill="1" applyBorder="1" applyAlignment="1">
      <alignment vertical="center"/>
    </xf>
    <xf numFmtId="0" fontId="2" fillId="35" borderId="0" xfId="55" applyFont="1" applyFill="1" applyBorder="1" applyAlignment="1">
      <alignment/>
    </xf>
    <xf numFmtId="167" fontId="12" fillId="35" borderId="19" xfId="55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7" fontId="2" fillId="0" borderId="10" xfId="47" applyNumberFormat="1" applyFont="1" applyFill="1" applyBorder="1" applyAlignment="1">
      <alignment vertical="center"/>
    </xf>
    <xf numFmtId="167" fontId="2" fillId="0" borderId="0" xfId="47" applyNumberFormat="1" applyFont="1" applyFill="1" applyAlignment="1">
      <alignment vertical="center"/>
    </xf>
    <xf numFmtId="0" fontId="2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167" fontId="2" fillId="38" borderId="10" xfId="47" applyNumberFormat="1" applyFont="1" applyFill="1" applyBorder="1" applyAlignment="1">
      <alignment vertical="center"/>
    </xf>
    <xf numFmtId="0" fontId="2" fillId="38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167" fontId="2" fillId="38" borderId="0" xfId="47" applyNumberFormat="1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7" fontId="4" fillId="0" borderId="10" xfId="47" applyNumberFormat="1" applyFont="1" applyBorder="1" applyAlignment="1">
      <alignment vertical="center"/>
    </xf>
    <xf numFmtId="49" fontId="49" fillId="36" borderId="32" xfId="55" applyNumberFormat="1" applyFont="1" applyFill="1" applyBorder="1" applyAlignment="1">
      <alignment vertical="center"/>
    </xf>
    <xf numFmtId="0" fontId="49" fillId="36" borderId="33" xfId="55" applyFont="1" applyFill="1" applyBorder="1" applyAlignment="1">
      <alignment vertical="center"/>
    </xf>
    <xf numFmtId="49" fontId="49" fillId="36" borderId="34" xfId="55" applyNumberFormat="1" applyFont="1" applyFill="1" applyBorder="1" applyAlignment="1">
      <alignment horizontal="center" vertical="center"/>
    </xf>
    <xf numFmtId="49" fontId="49" fillId="36" borderId="35" xfId="55" applyNumberFormat="1" applyFont="1" applyFill="1" applyBorder="1" applyAlignment="1">
      <alignment horizontal="center" vertical="center"/>
    </xf>
    <xf numFmtId="49" fontId="49" fillId="36" borderId="36" xfId="55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12" fillId="37" borderId="27" xfId="55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</xdr:row>
      <xdr:rowOff>0</xdr:rowOff>
    </xdr:from>
    <xdr:ext cx="304800" cy="304800"/>
    <xdr:sp>
      <xdr:nvSpPr>
        <xdr:cNvPr id="1" name="AutoShape 2" descr="LOGO INDAP AGRICULTURA FAMILIAR"/>
        <xdr:cNvSpPr>
          <a:spLocks noChangeAspect="1"/>
        </xdr:cNvSpPr>
      </xdr:nvSpPr>
      <xdr:spPr>
        <a:xfrm>
          <a:off x="314325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2" name="AutoShape 4" descr="LOGO INDAP AGRICULTURA FAMILIAR"/>
        <xdr:cNvSpPr>
          <a:spLocks noChangeAspect="1"/>
        </xdr:cNvSpPr>
      </xdr:nvSpPr>
      <xdr:spPr>
        <a:xfrm>
          <a:off x="314325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04800" cy="304800"/>
    <xdr:sp>
      <xdr:nvSpPr>
        <xdr:cNvPr id="3" name="AutoShape 6" descr="LOGO INDAP AGRICULTURA FAMILIAR"/>
        <xdr:cNvSpPr>
          <a:spLocks noChangeAspect="1"/>
        </xdr:cNvSpPr>
      </xdr:nvSpPr>
      <xdr:spPr>
        <a:xfrm>
          <a:off x="8991600" y="656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4</xdr:row>
      <xdr:rowOff>28575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5734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0"/>
  <sheetViews>
    <sheetView tabSelected="1" zoomScale="154" zoomScaleNormal="154" zoomScalePageLayoutView="0" workbookViewId="0" topLeftCell="A1">
      <selection activeCell="H9" sqref="H9"/>
    </sheetView>
  </sheetViews>
  <sheetFormatPr defaultColWidth="11.421875" defaultRowHeight="15" customHeight="1"/>
  <cols>
    <col min="1" max="1" width="3.140625" style="1" customWidth="1"/>
    <col min="2" max="2" width="21.140625" style="1" customWidth="1"/>
    <col min="3" max="4" width="11.421875" style="1" customWidth="1"/>
    <col min="5" max="5" width="13.28125" style="1" customWidth="1"/>
    <col min="6" max="6" width="13.421875" style="1" customWidth="1"/>
    <col min="7" max="7" width="15.28125" style="1" customWidth="1"/>
    <col min="8" max="8" width="11.421875" style="1" customWidth="1"/>
    <col min="9" max="9" width="11.421875" style="78" customWidth="1"/>
    <col min="10" max="16384" width="11.421875" style="1" customWidth="1"/>
  </cols>
  <sheetData>
    <row r="4" spans="3:5" ht="15" customHeight="1">
      <c r="C4" s="4"/>
      <c r="E4" s="3"/>
    </row>
    <row r="5" spans="2:7" ht="15" customHeight="1">
      <c r="B5" s="30" t="s">
        <v>0</v>
      </c>
      <c r="C5" s="6" t="s">
        <v>1</v>
      </c>
      <c r="E5" s="102" t="s">
        <v>2</v>
      </c>
      <c r="F5" s="102"/>
      <c r="G5" s="7">
        <v>300</v>
      </c>
    </row>
    <row r="6" spans="2:7" ht="15" customHeight="1">
      <c r="B6" s="8" t="s">
        <v>3</v>
      </c>
      <c r="C6" s="9" t="s">
        <v>4</v>
      </c>
      <c r="E6" s="103" t="s">
        <v>5</v>
      </c>
      <c r="F6" s="103"/>
      <c r="G6" s="10" t="s">
        <v>6</v>
      </c>
    </row>
    <row r="7" spans="2:7" ht="15" customHeight="1">
      <c r="B7" s="8" t="s">
        <v>7</v>
      </c>
      <c r="C7" s="9" t="s">
        <v>8</v>
      </c>
      <c r="E7" s="106" t="s">
        <v>9</v>
      </c>
      <c r="F7" s="106"/>
      <c r="G7" s="81">
        <v>30000</v>
      </c>
    </row>
    <row r="8" spans="2:7" ht="15" customHeight="1">
      <c r="B8" s="8" t="s">
        <v>10</v>
      </c>
      <c r="C8" s="9" t="s">
        <v>11</v>
      </c>
      <c r="E8" s="107" t="s">
        <v>12</v>
      </c>
      <c r="F8" s="108"/>
      <c r="G8" s="81">
        <f>G5*G7</f>
        <v>9000000</v>
      </c>
    </row>
    <row r="9" spans="2:7" ht="15" customHeight="1">
      <c r="B9" s="8" t="s">
        <v>13</v>
      </c>
      <c r="C9" s="6" t="s">
        <v>14</v>
      </c>
      <c r="E9" s="104" t="s">
        <v>15</v>
      </c>
      <c r="F9" s="105"/>
      <c r="G9" s="12" t="s">
        <v>16</v>
      </c>
    </row>
    <row r="10" spans="2:7" ht="24.75" customHeight="1">
      <c r="B10" s="8" t="s">
        <v>17</v>
      </c>
      <c r="C10" s="13" t="s">
        <v>92</v>
      </c>
      <c r="E10" s="104" t="s">
        <v>18</v>
      </c>
      <c r="F10" s="105"/>
      <c r="G10" s="10" t="s">
        <v>6</v>
      </c>
    </row>
    <row r="11" spans="2:7" ht="24.75" customHeight="1">
      <c r="B11" s="8" t="s">
        <v>19</v>
      </c>
      <c r="C11" s="14">
        <v>45010</v>
      </c>
      <c r="E11" s="100" t="s">
        <v>20</v>
      </c>
      <c r="F11" s="101"/>
      <c r="G11" s="15" t="s">
        <v>21</v>
      </c>
    </row>
    <row r="12" spans="2:7" ht="15" customHeight="1">
      <c r="B12" s="16"/>
      <c r="C12" s="17"/>
      <c r="E12" s="18"/>
      <c r="F12" s="18"/>
      <c r="G12" s="19"/>
    </row>
    <row r="13" spans="2:7" ht="15" customHeight="1">
      <c r="B13" s="97" t="s">
        <v>22</v>
      </c>
      <c r="C13" s="98"/>
      <c r="D13" s="98"/>
      <c r="E13" s="98"/>
      <c r="F13" s="98"/>
      <c r="G13" s="99"/>
    </row>
    <row r="14" spans="3:6" ht="15" customHeight="1">
      <c r="C14" s="20"/>
      <c r="D14" s="20"/>
      <c r="E14" s="21"/>
      <c r="F14" s="22"/>
    </row>
    <row r="15" spans="2:7" ht="15" customHeight="1">
      <c r="B15" s="42" t="s">
        <v>23</v>
      </c>
      <c r="C15" s="18"/>
      <c r="D15" s="18"/>
      <c r="E15" s="18"/>
      <c r="F15" s="18"/>
      <c r="G15" s="18"/>
    </row>
    <row r="16" spans="2:7" ht="17.25" customHeight="1">
      <c r="B16" s="31" t="s">
        <v>24</v>
      </c>
      <c r="C16" s="31" t="s">
        <v>25</v>
      </c>
      <c r="D16" s="31" t="s">
        <v>26</v>
      </c>
      <c r="E16" s="31" t="s">
        <v>27</v>
      </c>
      <c r="F16" s="32" t="s">
        <v>28</v>
      </c>
      <c r="G16" s="32" t="s">
        <v>29</v>
      </c>
    </row>
    <row r="17" spans="2:8" ht="15" customHeight="1">
      <c r="B17" s="83" t="s">
        <v>30</v>
      </c>
      <c r="C17" s="84" t="s">
        <v>31</v>
      </c>
      <c r="D17" s="84">
        <v>1</v>
      </c>
      <c r="E17" s="84" t="s">
        <v>32</v>
      </c>
      <c r="F17" s="85">
        <v>18000</v>
      </c>
      <c r="G17" s="85">
        <f aca="true" t="shared" si="0" ref="G17:G22">+D17*F17</f>
        <v>18000</v>
      </c>
      <c r="H17" s="86"/>
    </row>
    <row r="18" spans="2:8" ht="15" customHeight="1">
      <c r="B18" s="83" t="s">
        <v>33</v>
      </c>
      <c r="C18" s="84" t="s">
        <v>31</v>
      </c>
      <c r="D18" s="84">
        <v>0.5</v>
      </c>
      <c r="E18" s="84" t="s">
        <v>32</v>
      </c>
      <c r="F18" s="85">
        <v>18000</v>
      </c>
      <c r="G18" s="85">
        <f t="shared" si="0"/>
        <v>9000</v>
      </c>
      <c r="H18" s="86"/>
    </row>
    <row r="19" spans="2:8" ht="15" customHeight="1">
      <c r="B19" s="83" t="s">
        <v>34</v>
      </c>
      <c r="C19" s="84" t="s">
        <v>31</v>
      </c>
      <c r="D19" s="84">
        <v>8</v>
      </c>
      <c r="E19" s="84" t="s">
        <v>35</v>
      </c>
      <c r="F19" s="85">
        <v>18000</v>
      </c>
      <c r="G19" s="85">
        <f t="shared" si="0"/>
        <v>144000</v>
      </c>
      <c r="H19" s="86"/>
    </row>
    <row r="20" spans="2:8" ht="15" customHeight="1">
      <c r="B20" s="83" t="s">
        <v>36</v>
      </c>
      <c r="C20" s="84" t="s">
        <v>31</v>
      </c>
      <c r="D20" s="84">
        <v>1.5</v>
      </c>
      <c r="E20" s="84" t="s">
        <v>37</v>
      </c>
      <c r="F20" s="85">
        <v>18000</v>
      </c>
      <c r="G20" s="85">
        <f t="shared" si="0"/>
        <v>27000</v>
      </c>
      <c r="H20" s="86"/>
    </row>
    <row r="21" spans="2:8" ht="15" customHeight="1">
      <c r="B21" s="83" t="s">
        <v>38</v>
      </c>
      <c r="C21" s="84" t="s">
        <v>31</v>
      </c>
      <c r="D21" s="84">
        <v>0.5</v>
      </c>
      <c r="E21" s="84" t="s">
        <v>39</v>
      </c>
      <c r="F21" s="85">
        <v>18000</v>
      </c>
      <c r="G21" s="85">
        <f t="shared" si="0"/>
        <v>9000</v>
      </c>
      <c r="H21" s="86"/>
    </row>
    <row r="22" spans="2:8" ht="15" customHeight="1">
      <c r="B22" s="83" t="s">
        <v>40</v>
      </c>
      <c r="C22" s="84" t="s">
        <v>31</v>
      </c>
      <c r="D22" s="84">
        <v>30</v>
      </c>
      <c r="E22" s="84" t="s">
        <v>6</v>
      </c>
      <c r="F22" s="85">
        <v>50000</v>
      </c>
      <c r="G22" s="85">
        <f t="shared" si="0"/>
        <v>1500000</v>
      </c>
      <c r="H22" s="86"/>
    </row>
    <row r="23" spans="2:7" ht="15" customHeight="1">
      <c r="B23" s="33" t="s">
        <v>41</v>
      </c>
      <c r="C23" s="34"/>
      <c r="D23" s="34"/>
      <c r="E23" s="34"/>
      <c r="F23" s="35"/>
      <c r="G23" s="35">
        <f>SUM(G17:G22)</f>
        <v>1707000</v>
      </c>
    </row>
    <row r="24" spans="2:7" ht="15" customHeight="1">
      <c r="B24" s="18"/>
      <c r="C24" s="24"/>
      <c r="D24" s="24"/>
      <c r="E24" s="24"/>
      <c r="F24" s="25"/>
      <c r="G24" s="25"/>
    </row>
    <row r="25" spans="2:7" ht="15" customHeight="1">
      <c r="B25" s="42" t="s">
        <v>42</v>
      </c>
      <c r="C25" s="24"/>
      <c r="D25" s="24"/>
      <c r="E25" s="24"/>
      <c r="F25" s="25"/>
      <c r="G25" s="25"/>
    </row>
    <row r="26" spans="2:7" ht="15" customHeight="1">
      <c r="B26" s="36" t="s">
        <v>24</v>
      </c>
      <c r="C26" s="31" t="s">
        <v>25</v>
      </c>
      <c r="D26" s="31" t="s">
        <v>26</v>
      </c>
      <c r="E26" s="36" t="s">
        <v>27</v>
      </c>
      <c r="F26" s="32" t="s">
        <v>28</v>
      </c>
      <c r="G26" s="37" t="s">
        <v>29</v>
      </c>
    </row>
    <row r="27" spans="2:7" ht="15" customHeight="1">
      <c r="B27" s="7"/>
      <c r="C27" s="23"/>
      <c r="D27" s="23"/>
      <c r="E27" s="23"/>
      <c r="F27" s="11"/>
      <c r="G27" s="11"/>
    </row>
    <row r="28" spans="2:7" ht="15" customHeight="1">
      <c r="B28" s="33" t="s">
        <v>43</v>
      </c>
      <c r="C28" s="34"/>
      <c r="D28" s="34"/>
      <c r="E28" s="34"/>
      <c r="F28" s="35"/>
      <c r="G28" s="35"/>
    </row>
    <row r="29" spans="2:7" ht="15" customHeight="1">
      <c r="B29" s="18"/>
      <c r="C29" s="24"/>
      <c r="D29" s="24"/>
      <c r="E29" s="24"/>
      <c r="F29" s="25"/>
      <c r="G29" s="25"/>
    </row>
    <row r="30" spans="2:7" ht="15" customHeight="1">
      <c r="B30" s="42" t="s">
        <v>44</v>
      </c>
      <c r="C30" s="24"/>
      <c r="D30" s="24"/>
      <c r="E30" s="24"/>
      <c r="F30" s="25"/>
      <c r="G30" s="25"/>
    </row>
    <row r="31" spans="2:7" ht="15" customHeight="1">
      <c r="B31" s="36" t="s">
        <v>24</v>
      </c>
      <c r="C31" s="36" t="s">
        <v>25</v>
      </c>
      <c r="D31" s="36" t="s">
        <v>26</v>
      </c>
      <c r="E31" s="36" t="s">
        <v>27</v>
      </c>
      <c r="F31" s="32" t="s">
        <v>28</v>
      </c>
      <c r="G31" s="37" t="s">
        <v>29</v>
      </c>
    </row>
    <row r="32" spans="2:8" ht="15" customHeight="1">
      <c r="B32" s="89" t="s">
        <v>45</v>
      </c>
      <c r="C32" s="90" t="s">
        <v>46</v>
      </c>
      <c r="D32" s="90">
        <v>0.04</v>
      </c>
      <c r="E32" s="90" t="s">
        <v>47</v>
      </c>
      <c r="F32" s="91">
        <v>300000</v>
      </c>
      <c r="G32" s="91">
        <f aca="true" t="shared" si="1" ref="G32:G37">+D32*F32</f>
        <v>12000</v>
      </c>
      <c r="H32" s="87"/>
    </row>
    <row r="33" spans="2:7" ht="15" customHeight="1">
      <c r="B33" s="7" t="s">
        <v>48</v>
      </c>
      <c r="C33" s="23" t="s">
        <v>46</v>
      </c>
      <c r="D33" s="23">
        <v>0.13</v>
      </c>
      <c r="E33" s="23" t="s">
        <v>47</v>
      </c>
      <c r="F33" s="11">
        <v>200000</v>
      </c>
      <c r="G33" s="11">
        <f t="shared" si="1"/>
        <v>26000</v>
      </c>
    </row>
    <row r="34" spans="2:7" ht="15" customHeight="1">
      <c r="B34" s="7" t="s">
        <v>49</v>
      </c>
      <c r="C34" s="23" t="s">
        <v>46</v>
      </c>
      <c r="D34" s="23">
        <v>0.06</v>
      </c>
      <c r="E34" s="23" t="s">
        <v>47</v>
      </c>
      <c r="F34" s="11">
        <v>600000</v>
      </c>
      <c r="G34" s="11">
        <f t="shared" si="1"/>
        <v>36000</v>
      </c>
    </row>
    <row r="35" spans="2:7" ht="15" customHeight="1">
      <c r="B35" s="7" t="s">
        <v>48</v>
      </c>
      <c r="C35" s="23" t="s">
        <v>46</v>
      </c>
      <c r="D35" s="23">
        <v>0.25</v>
      </c>
      <c r="E35" s="23" t="s">
        <v>32</v>
      </c>
      <c r="F35" s="11">
        <v>200000</v>
      </c>
      <c r="G35" s="11">
        <f t="shared" si="1"/>
        <v>50000</v>
      </c>
    </row>
    <row r="36" spans="2:7" ht="15" customHeight="1">
      <c r="B36" s="7" t="s">
        <v>50</v>
      </c>
      <c r="C36" s="23" t="s">
        <v>46</v>
      </c>
      <c r="D36" s="23">
        <v>0.08</v>
      </c>
      <c r="E36" s="23" t="s">
        <v>32</v>
      </c>
      <c r="F36" s="11">
        <v>500000</v>
      </c>
      <c r="G36" s="11">
        <f t="shared" si="1"/>
        <v>40000</v>
      </c>
    </row>
    <row r="37" spans="2:7" ht="15" customHeight="1">
      <c r="B37" s="7" t="s">
        <v>51</v>
      </c>
      <c r="C37" s="23" t="s">
        <v>46</v>
      </c>
      <c r="D37" s="23">
        <v>0.19</v>
      </c>
      <c r="E37" s="23" t="s">
        <v>39</v>
      </c>
      <c r="F37" s="11">
        <v>200000</v>
      </c>
      <c r="G37" s="11">
        <f t="shared" si="1"/>
        <v>38000</v>
      </c>
    </row>
    <row r="38" spans="2:7" ht="15" customHeight="1">
      <c r="B38" s="33" t="s">
        <v>52</v>
      </c>
      <c r="C38" s="34"/>
      <c r="D38" s="34"/>
      <c r="E38" s="34"/>
      <c r="F38" s="35"/>
      <c r="G38" s="35">
        <f>SUM(G32:G37)</f>
        <v>202000</v>
      </c>
    </row>
    <row r="39" spans="2:7" ht="15" customHeight="1">
      <c r="B39" s="18"/>
      <c r="C39" s="24"/>
      <c r="D39" s="24"/>
      <c r="E39" s="24"/>
      <c r="F39" s="25"/>
      <c r="G39" s="25"/>
    </row>
    <row r="40" spans="2:7" ht="15" customHeight="1">
      <c r="B40" s="42" t="s">
        <v>53</v>
      </c>
      <c r="C40" s="24"/>
      <c r="D40" s="24"/>
      <c r="E40" s="24"/>
      <c r="F40" s="25"/>
      <c r="G40" s="25"/>
    </row>
    <row r="41" spans="2:7" ht="15" customHeight="1">
      <c r="B41" s="31" t="s">
        <v>54</v>
      </c>
      <c r="C41" s="31" t="s">
        <v>55</v>
      </c>
      <c r="D41" s="31" t="s">
        <v>56</v>
      </c>
      <c r="E41" s="31" t="s">
        <v>27</v>
      </c>
      <c r="F41" s="32" t="s">
        <v>28</v>
      </c>
      <c r="G41" s="32" t="s">
        <v>29</v>
      </c>
    </row>
    <row r="42" spans="2:8" ht="15" customHeight="1">
      <c r="B42" s="79" t="s">
        <v>57</v>
      </c>
      <c r="C42" s="80" t="s">
        <v>58</v>
      </c>
      <c r="D42" s="80">
        <v>2500</v>
      </c>
      <c r="E42" s="80" t="s">
        <v>59</v>
      </c>
      <c r="F42" s="81">
        <v>350</v>
      </c>
      <c r="G42" s="81">
        <f>D42*F42</f>
        <v>875000</v>
      </c>
      <c r="H42" s="82"/>
    </row>
    <row r="43" spans="2:8" ht="15" customHeight="1">
      <c r="B43" s="26" t="s">
        <v>60</v>
      </c>
      <c r="C43" s="23" t="s">
        <v>61</v>
      </c>
      <c r="D43" s="23">
        <v>1200</v>
      </c>
      <c r="E43" s="23" t="s">
        <v>6</v>
      </c>
      <c r="F43" s="11">
        <v>110</v>
      </c>
      <c r="G43" s="11">
        <f aca="true" t="shared" si="2" ref="G43:G54">D43*F43</f>
        <v>132000</v>
      </c>
      <c r="H43" s="5"/>
    </row>
    <row r="44" spans="2:8" ht="15" customHeight="1">
      <c r="B44" s="26" t="s">
        <v>62</v>
      </c>
      <c r="C44" s="23"/>
      <c r="D44" s="23"/>
      <c r="E44" s="23"/>
      <c r="F44" s="11"/>
      <c r="G44" s="11"/>
      <c r="H44" s="5"/>
    </row>
    <row r="45" spans="2:8" ht="15" customHeight="1">
      <c r="B45" s="7" t="s">
        <v>90</v>
      </c>
      <c r="C45" s="23" t="s">
        <v>58</v>
      </c>
      <c r="D45" s="23">
        <v>500</v>
      </c>
      <c r="E45" s="23" t="s">
        <v>35</v>
      </c>
      <c r="F45" s="11">
        <v>810</v>
      </c>
      <c r="G45" s="11">
        <f t="shared" si="2"/>
        <v>405000</v>
      </c>
      <c r="H45" s="5"/>
    </row>
    <row r="46" spans="2:8" ht="15" customHeight="1">
      <c r="B46" s="7" t="s">
        <v>63</v>
      </c>
      <c r="C46" s="23" t="s">
        <v>58</v>
      </c>
      <c r="D46" s="23">
        <v>650</v>
      </c>
      <c r="E46" s="23" t="s">
        <v>32</v>
      </c>
      <c r="F46" s="11">
        <v>780</v>
      </c>
      <c r="G46" s="11">
        <f t="shared" si="2"/>
        <v>507000</v>
      </c>
      <c r="H46" s="5"/>
    </row>
    <row r="47" spans="2:8" ht="15" customHeight="1">
      <c r="B47" s="7" t="s">
        <v>64</v>
      </c>
      <c r="C47" s="23" t="s">
        <v>58</v>
      </c>
      <c r="D47" s="23">
        <v>250</v>
      </c>
      <c r="E47" s="23" t="s">
        <v>32</v>
      </c>
      <c r="F47" s="11">
        <v>865</v>
      </c>
      <c r="G47" s="11">
        <f t="shared" si="2"/>
        <v>216250</v>
      </c>
      <c r="H47" s="5"/>
    </row>
    <row r="48" spans="2:8" ht="15" customHeight="1">
      <c r="B48" s="26" t="s">
        <v>65</v>
      </c>
      <c r="C48" s="23"/>
      <c r="D48" s="23"/>
      <c r="E48" s="23"/>
      <c r="F48" s="11"/>
      <c r="G48" s="11"/>
      <c r="H48" s="5"/>
    </row>
    <row r="49" spans="2:8" ht="15" customHeight="1">
      <c r="B49" s="7" t="s">
        <v>66</v>
      </c>
      <c r="C49" s="23" t="s">
        <v>67</v>
      </c>
      <c r="D49" s="23">
        <v>3</v>
      </c>
      <c r="E49" s="23" t="s">
        <v>47</v>
      </c>
      <c r="F49" s="11">
        <v>12812</v>
      </c>
      <c r="G49" s="11">
        <f t="shared" si="2"/>
        <v>38436</v>
      </c>
      <c r="H49" s="5"/>
    </row>
    <row r="50" spans="2:8" ht="15" customHeight="1">
      <c r="B50" s="7" t="s">
        <v>68</v>
      </c>
      <c r="C50" s="23" t="s">
        <v>67</v>
      </c>
      <c r="D50" s="23">
        <v>1</v>
      </c>
      <c r="E50" s="23" t="s">
        <v>39</v>
      </c>
      <c r="F50" s="11">
        <v>38000</v>
      </c>
      <c r="G50" s="11">
        <f t="shared" si="2"/>
        <v>38000</v>
      </c>
      <c r="H50" s="5"/>
    </row>
    <row r="51" spans="2:8" ht="15" customHeight="1">
      <c r="B51" s="26" t="s">
        <v>69</v>
      </c>
      <c r="C51" s="23"/>
      <c r="D51" s="23"/>
      <c r="E51" s="23"/>
      <c r="F51" s="11"/>
      <c r="G51" s="11"/>
      <c r="H51" s="5"/>
    </row>
    <row r="52" spans="2:8" ht="15" customHeight="1">
      <c r="B52" s="83" t="s">
        <v>70</v>
      </c>
      <c r="C52" s="84" t="s">
        <v>58</v>
      </c>
      <c r="D52" s="84">
        <v>2</v>
      </c>
      <c r="E52" s="84" t="s">
        <v>71</v>
      </c>
      <c r="F52" s="85">
        <v>29000</v>
      </c>
      <c r="G52" s="85">
        <f t="shared" si="2"/>
        <v>58000</v>
      </c>
      <c r="H52" s="88"/>
    </row>
    <row r="53" spans="2:8" ht="15" customHeight="1">
      <c r="B53" s="26" t="s">
        <v>72</v>
      </c>
      <c r="C53" s="23"/>
      <c r="D53" s="23"/>
      <c r="E53" s="23"/>
      <c r="F53" s="11"/>
      <c r="G53" s="11"/>
      <c r="H53" s="5"/>
    </row>
    <row r="54" spans="2:8" ht="15" customHeight="1">
      <c r="B54" s="7" t="s">
        <v>91</v>
      </c>
      <c r="C54" s="23" t="s">
        <v>67</v>
      </c>
      <c r="D54" s="23">
        <v>0.25</v>
      </c>
      <c r="E54" s="23" t="s">
        <v>37</v>
      </c>
      <c r="F54" s="11">
        <v>35000</v>
      </c>
      <c r="G54" s="11">
        <f t="shared" si="2"/>
        <v>8750</v>
      </c>
      <c r="H54" s="5"/>
    </row>
    <row r="55" spans="2:8" ht="15" customHeight="1">
      <c r="B55" s="33" t="s">
        <v>73</v>
      </c>
      <c r="C55" s="34"/>
      <c r="D55" s="34"/>
      <c r="E55" s="34"/>
      <c r="F55" s="35"/>
      <c r="G55" s="35">
        <f>SUM(G42:G54)</f>
        <v>2278436</v>
      </c>
      <c r="H55" s="5"/>
    </row>
    <row r="56" spans="2:7" ht="15" customHeight="1">
      <c r="B56" s="22"/>
      <c r="C56" s="24"/>
      <c r="D56" s="24"/>
      <c r="E56" s="24"/>
      <c r="F56" s="25"/>
      <c r="G56" s="27"/>
    </row>
    <row r="57" spans="2:7" ht="15" customHeight="1">
      <c r="B57" s="42" t="s">
        <v>74</v>
      </c>
      <c r="C57" s="24"/>
      <c r="D57" s="24"/>
      <c r="E57" s="24"/>
      <c r="F57" s="25"/>
      <c r="G57" s="25"/>
    </row>
    <row r="58" spans="2:7" ht="15" customHeight="1">
      <c r="B58" s="36" t="s">
        <v>75</v>
      </c>
      <c r="C58" s="31" t="s">
        <v>55</v>
      </c>
      <c r="D58" s="31" t="s">
        <v>56</v>
      </c>
      <c r="E58" s="36" t="s">
        <v>27</v>
      </c>
      <c r="F58" s="32" t="s">
        <v>28</v>
      </c>
      <c r="G58" s="37" t="s">
        <v>29</v>
      </c>
    </row>
    <row r="59" spans="2:7" ht="15" customHeight="1">
      <c r="B59" s="7"/>
      <c r="C59" s="23"/>
      <c r="D59" s="23"/>
      <c r="E59" s="23"/>
      <c r="F59" s="11"/>
      <c r="G59" s="11"/>
    </row>
    <row r="60" spans="2:7" ht="15" customHeight="1">
      <c r="B60" s="33" t="s">
        <v>76</v>
      </c>
      <c r="C60" s="34"/>
      <c r="D60" s="34"/>
      <c r="E60" s="34"/>
      <c r="F60" s="35"/>
      <c r="G60" s="35">
        <f>SUM(G59)</f>
        <v>0</v>
      </c>
    </row>
    <row r="61" spans="2:7" ht="15" customHeight="1">
      <c r="B61" s="22"/>
      <c r="C61" s="24"/>
      <c r="D61" s="24"/>
      <c r="E61" s="24"/>
      <c r="F61" s="25"/>
      <c r="G61" s="27"/>
    </row>
    <row r="62" spans="2:7" ht="15" customHeight="1">
      <c r="B62" s="43" t="s">
        <v>77</v>
      </c>
      <c r="C62" s="44"/>
      <c r="D62" s="44"/>
      <c r="E62" s="44"/>
      <c r="F62" s="45"/>
      <c r="G62" s="46">
        <f>+G23+G28+G38+G55+G60</f>
        <v>4187436</v>
      </c>
    </row>
    <row r="63" spans="2:7" ht="15" customHeight="1">
      <c r="B63" s="38" t="s">
        <v>78</v>
      </c>
      <c r="C63" s="39"/>
      <c r="D63" s="39"/>
      <c r="E63" s="39"/>
      <c r="F63" s="40"/>
      <c r="G63" s="41">
        <f>+G62*5%</f>
        <v>209371.80000000002</v>
      </c>
    </row>
    <row r="64" spans="2:7" ht="15" customHeight="1">
      <c r="B64" s="43" t="s">
        <v>79</v>
      </c>
      <c r="C64" s="44"/>
      <c r="D64" s="44"/>
      <c r="E64" s="44"/>
      <c r="F64" s="45"/>
      <c r="G64" s="46">
        <f>SUM(G62:G63)</f>
        <v>4396807.8</v>
      </c>
    </row>
    <row r="65" spans="2:7" ht="15" customHeight="1">
      <c r="B65" s="38" t="s">
        <v>80</v>
      </c>
      <c r="C65" s="39"/>
      <c r="D65" s="39"/>
      <c r="E65" s="39"/>
      <c r="F65" s="40"/>
      <c r="G65" s="41">
        <f>G8</f>
        <v>9000000</v>
      </c>
    </row>
    <row r="66" spans="2:7" ht="15" customHeight="1">
      <c r="B66" s="43" t="s">
        <v>81</v>
      </c>
      <c r="C66" s="44"/>
      <c r="D66" s="44"/>
      <c r="E66" s="44"/>
      <c r="F66" s="45"/>
      <c r="G66" s="46">
        <f>+G65-G64</f>
        <v>4603192.2</v>
      </c>
    </row>
    <row r="67" spans="2:8" ht="15" customHeight="1">
      <c r="B67" s="28" t="s">
        <v>82</v>
      </c>
      <c r="C67" s="28"/>
      <c r="D67" s="2"/>
      <c r="E67" s="2"/>
      <c r="F67" s="2"/>
      <c r="G67" s="2"/>
      <c r="H67" s="2"/>
    </row>
    <row r="68" spans="2:8" ht="15" customHeight="1">
      <c r="B68" s="29" t="s">
        <v>83</v>
      </c>
      <c r="C68" s="2"/>
      <c r="D68" s="2"/>
      <c r="E68" s="2"/>
      <c r="F68" s="2"/>
      <c r="G68" s="2"/>
      <c r="H68" s="2"/>
    </row>
    <row r="69" spans="2:8" ht="15" customHeight="1">
      <c r="B69" s="2" t="s">
        <v>84</v>
      </c>
      <c r="C69" s="2"/>
      <c r="D69" s="2"/>
      <c r="E69" s="2"/>
      <c r="F69" s="2"/>
      <c r="G69" s="2"/>
      <c r="H69" s="2"/>
    </row>
    <row r="70" spans="2:8" ht="15" customHeight="1">
      <c r="B70" s="2" t="s">
        <v>85</v>
      </c>
      <c r="C70" s="2"/>
      <c r="D70" s="2"/>
      <c r="E70" s="2"/>
      <c r="F70" s="2"/>
      <c r="G70" s="2"/>
      <c r="H70" s="2"/>
    </row>
    <row r="71" spans="2:8" ht="15" customHeight="1">
      <c r="B71" s="2" t="s">
        <v>86</v>
      </c>
      <c r="C71" s="2"/>
      <c r="D71" s="2"/>
      <c r="E71" s="2"/>
      <c r="F71" s="2"/>
      <c r="G71" s="2"/>
      <c r="H71" s="2"/>
    </row>
    <row r="72" spans="2:8" ht="15" customHeight="1">
      <c r="B72" s="2" t="s">
        <v>87</v>
      </c>
      <c r="C72" s="2"/>
      <c r="D72" s="2"/>
      <c r="E72" s="2"/>
      <c r="F72" s="2"/>
      <c r="G72" s="2"/>
      <c r="H72" s="2"/>
    </row>
    <row r="73" ht="15" customHeight="1">
      <c r="B73" s="2" t="s">
        <v>88</v>
      </c>
    </row>
    <row r="74" ht="15" customHeight="1">
      <c r="B74" s="1" t="s">
        <v>89</v>
      </c>
    </row>
    <row r="75" ht="15" customHeight="1" thickBot="1"/>
    <row r="76" spans="1:7" ht="15" customHeight="1" thickBot="1">
      <c r="A76" s="47"/>
      <c r="B76" s="92" t="s">
        <v>93</v>
      </c>
      <c r="C76" s="93"/>
      <c r="D76" s="48"/>
      <c r="E76" s="49"/>
      <c r="F76" s="49"/>
      <c r="G76" s="50"/>
    </row>
    <row r="77" spans="1:7" ht="15" customHeight="1">
      <c r="A77" s="47"/>
      <c r="B77" s="51" t="s">
        <v>75</v>
      </c>
      <c r="C77" s="52" t="s">
        <v>94</v>
      </c>
      <c r="D77" s="53" t="s">
        <v>95</v>
      </c>
      <c r="E77" s="49"/>
      <c r="F77" s="49"/>
      <c r="G77" s="50"/>
    </row>
    <row r="78" spans="1:7" ht="15" customHeight="1">
      <c r="A78" s="47"/>
      <c r="B78" s="54" t="s">
        <v>96</v>
      </c>
      <c r="C78" s="55">
        <f>+G23</f>
        <v>1707000</v>
      </c>
      <c r="D78" s="56">
        <f>(C78/C84)</f>
        <v>0.38823621082549936</v>
      </c>
      <c r="E78" s="49"/>
      <c r="F78" s="49"/>
      <c r="G78" s="50"/>
    </row>
    <row r="79" spans="1:7" ht="15" customHeight="1">
      <c r="A79" s="47"/>
      <c r="B79" s="54" t="s">
        <v>97</v>
      </c>
      <c r="C79" s="77">
        <f>+G28</f>
        <v>0</v>
      </c>
      <c r="D79" s="56">
        <v>0</v>
      </c>
      <c r="E79" s="49"/>
      <c r="F79" s="49"/>
      <c r="G79" s="50"/>
    </row>
    <row r="80" spans="1:7" ht="15" customHeight="1">
      <c r="A80" s="47"/>
      <c r="B80" s="54" t="s">
        <v>98</v>
      </c>
      <c r="C80" s="55">
        <f>+G38</f>
        <v>202000</v>
      </c>
      <c r="D80" s="56">
        <f>(C80/C84)</f>
        <v>0.04594242213635084</v>
      </c>
      <c r="E80" s="49"/>
      <c r="F80" s="49"/>
      <c r="G80" s="50"/>
    </row>
    <row r="81" spans="1:7" ht="15" customHeight="1">
      <c r="A81" s="47"/>
      <c r="B81" s="54" t="s">
        <v>54</v>
      </c>
      <c r="C81" s="55">
        <f>+G55</f>
        <v>2278436</v>
      </c>
      <c r="D81" s="56">
        <f>(C81/C84)</f>
        <v>0.5182023194191022</v>
      </c>
      <c r="E81" s="49"/>
      <c r="F81" s="49"/>
      <c r="G81" s="50"/>
    </row>
    <row r="82" spans="1:7" ht="15" customHeight="1">
      <c r="A82" s="47"/>
      <c r="B82" s="54" t="s">
        <v>99</v>
      </c>
      <c r="C82" s="57">
        <f>+G60</f>
        <v>0</v>
      </c>
      <c r="D82" s="56">
        <f>(C82/C84)</f>
        <v>0</v>
      </c>
      <c r="E82" s="58"/>
      <c r="F82" s="58"/>
      <c r="G82" s="50"/>
    </row>
    <row r="83" spans="1:7" ht="15" customHeight="1">
      <c r="A83" s="47"/>
      <c r="B83" s="54" t="s">
        <v>100</v>
      </c>
      <c r="C83" s="57">
        <f>+G63</f>
        <v>209371.80000000002</v>
      </c>
      <c r="D83" s="56">
        <f>(C83/C84)</f>
        <v>0.04761904761904762</v>
      </c>
      <c r="E83" s="58"/>
      <c r="F83" s="58"/>
      <c r="G83" s="50"/>
    </row>
    <row r="84" spans="1:7" ht="15" customHeight="1" thickBot="1">
      <c r="A84" s="59"/>
      <c r="B84" s="60" t="s">
        <v>101</v>
      </c>
      <c r="C84" s="61">
        <f>SUM(C78:C83)</f>
        <v>4396807.8</v>
      </c>
      <c r="D84" s="62">
        <f>SUM(D78:D83)</f>
        <v>1</v>
      </c>
      <c r="E84" s="58"/>
      <c r="F84" s="58"/>
      <c r="G84" s="50"/>
    </row>
    <row r="85" spans="1:7" ht="15" customHeight="1">
      <c r="A85" s="47"/>
      <c r="B85" s="63"/>
      <c r="C85" s="64"/>
      <c r="D85" s="64"/>
      <c r="E85" s="64"/>
      <c r="F85" s="64"/>
      <c r="G85" s="50"/>
    </row>
    <row r="86" spans="1:7" ht="15" customHeight="1" thickBot="1">
      <c r="A86" s="47"/>
      <c r="B86" s="65"/>
      <c r="C86" s="64"/>
      <c r="D86" s="64"/>
      <c r="E86" s="64"/>
      <c r="F86" s="64"/>
      <c r="G86" s="50"/>
    </row>
    <row r="87" spans="1:7" ht="15" customHeight="1">
      <c r="A87" s="47"/>
      <c r="B87" s="66"/>
      <c r="C87" s="94" t="s">
        <v>102</v>
      </c>
      <c r="D87" s="95"/>
      <c r="E87" s="96"/>
      <c r="F87" s="58"/>
      <c r="G87" s="50"/>
    </row>
    <row r="88" spans="1:7" ht="15" customHeight="1">
      <c r="A88" s="47"/>
      <c r="B88" s="67" t="s">
        <v>104</v>
      </c>
      <c r="C88" s="68">
        <f>G5*0.9</f>
        <v>270</v>
      </c>
      <c r="D88" s="109">
        <f>+G5</f>
        <v>300</v>
      </c>
      <c r="E88" s="69">
        <f>G5*1.1</f>
        <v>330</v>
      </c>
      <c r="F88" s="70"/>
      <c r="G88" s="71"/>
    </row>
    <row r="89" spans="1:7" ht="15" customHeight="1" thickBot="1">
      <c r="A89" s="47"/>
      <c r="B89" s="72" t="s">
        <v>105</v>
      </c>
      <c r="C89" s="73">
        <f>+C84/C88</f>
        <v>16284.473333333333</v>
      </c>
      <c r="D89" s="73">
        <f>+C84/D88</f>
        <v>14656.026</v>
      </c>
      <c r="E89" s="74">
        <f>+C84/E88</f>
        <v>13323.66</v>
      </c>
      <c r="F89" s="70"/>
      <c r="G89" s="71"/>
    </row>
    <row r="90" spans="1:7" ht="15" customHeight="1">
      <c r="A90" s="47"/>
      <c r="B90" s="75" t="s">
        <v>103</v>
      </c>
      <c r="C90" s="76"/>
      <c r="D90" s="76"/>
      <c r="E90" s="76"/>
      <c r="F90" s="49"/>
      <c r="G90" s="76"/>
    </row>
  </sheetData>
  <sheetProtection/>
  <mergeCells count="10">
    <mergeCell ref="B76:C76"/>
    <mergeCell ref="C87:E87"/>
    <mergeCell ref="B13:G13"/>
    <mergeCell ref="E8:F8"/>
    <mergeCell ref="E11:F11"/>
    <mergeCell ref="E5:F5"/>
    <mergeCell ref="E6:F6"/>
    <mergeCell ref="E7:F7"/>
    <mergeCell ref="E9:F9"/>
    <mergeCell ref="E10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Diaz Molina Victor Leonardo</cp:lastModifiedBy>
  <cp:lastPrinted>2020-03-05T18:41:42Z</cp:lastPrinted>
  <dcterms:created xsi:type="dcterms:W3CDTF">2014-11-19T14:08:26Z</dcterms:created>
  <dcterms:modified xsi:type="dcterms:W3CDTF">2023-03-31T19:11:37Z</dcterms:modified>
  <cp:category/>
  <cp:version/>
  <cp:contentType/>
  <cp:contentStatus/>
</cp:coreProperties>
</file>