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Durazno conservero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3" l="1"/>
  <c r="G67" i="3"/>
  <c r="G66" i="3"/>
  <c r="G70" i="3" l="1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4" i="3"/>
  <c r="G38" i="3"/>
  <c r="G37" i="3"/>
  <c r="G39" i="3" s="1"/>
  <c r="G25" i="3"/>
  <c r="G24" i="3"/>
  <c r="G23" i="3"/>
  <c r="G22" i="3"/>
  <c r="G21" i="3"/>
  <c r="G77" i="3"/>
  <c r="C95" i="3"/>
  <c r="G62" i="3" l="1"/>
  <c r="C94" i="3" s="1"/>
  <c r="G26" i="3"/>
  <c r="C91" i="3" s="1"/>
  <c r="C93" i="3"/>
  <c r="G74" i="3" l="1"/>
  <c r="G75" i="3" s="1"/>
  <c r="C96" i="3" s="1"/>
  <c r="G76" i="3" l="1"/>
  <c r="E103" i="3" s="1"/>
  <c r="C97" i="3"/>
  <c r="D95" i="3" l="1"/>
  <c r="D93" i="3"/>
  <c r="D94" i="3"/>
  <c r="D92" i="3"/>
  <c r="D91" i="3"/>
  <c r="D96" i="3"/>
  <c r="C103" i="3"/>
  <c r="G78" i="3"/>
  <c r="D103" i="3"/>
  <c r="D97" i="3" l="1"/>
</calcChain>
</file>

<file path=xl/sharedStrings.xml><?xml version="1.0" encoding="utf-8"?>
<sst xmlns="http://schemas.openxmlformats.org/spreadsheetml/2006/main" count="185" uniqueCount="137">
  <si>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</si>
  <si>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</si>
  <si>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</si>
  <si>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</si>
  <si>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</si>
  <si>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</si>
  <si>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</si>
  <si>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</si>
  <si>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</si>
  <si>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</si>
  <si>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</si>
  <si>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</si>
  <si>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</si>
  <si>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</si>
  <si>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</si>
  <si>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</si>
  <si>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</si>
  <si>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</si>
  <si>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</si>
  <si>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</si>
  <si>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</si>
  <si>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</si>
  <si>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</si>
  <si>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</si>
  <si>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</si>
  <si>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</si>
  <si>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</si>
  <si>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</si>
  <si>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</si>
  <si>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</si>
  <si>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</si>
  <si>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</si>
  <si>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</si>
  <si>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</si>
  <si>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</si>
  <si>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</si>
  <si>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</si>
  <si>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</si>
  <si>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</si>
  <si>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</si>
  <si>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</si>
  <si>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</si>
  <si>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</si>
  <si>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</si>
  <si>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</si>
  <si>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</si>
  <si>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</si>
  <si>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</si>
  <si>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</si>
  <si>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</si>
  <si>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</si>
  <si>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</si>
  <si>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</si>
  <si>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</si>
  <si>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</si>
  <si>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LOADELL, CARSON,ANDROSS, ROSS PEACH, DR. DAVIS, KAKAMA.</t>
  </si>
  <si>
    <t>ACARICIDA</t>
  </si>
  <si>
    <t>FUNGICIDAS</t>
  </si>
  <si>
    <t>Lt</t>
  </si>
  <si>
    <t>normal</t>
  </si>
  <si>
    <t>RENDIMIENTO (Kg/Há.)</t>
  </si>
  <si>
    <t>MEDIO</t>
  </si>
  <si>
    <t>PODA</t>
  </si>
  <si>
    <t>RALEO</t>
  </si>
  <si>
    <t>LABORES COMPLEMENTARIAS</t>
  </si>
  <si>
    <t>COSECHA</t>
  </si>
  <si>
    <t>PLANTAS</t>
  </si>
  <si>
    <t>BINS</t>
  </si>
  <si>
    <t>OCTUBRE</t>
  </si>
  <si>
    <t>SEPTIEMBRE</t>
  </si>
  <si>
    <t>RASTRAJES</t>
  </si>
  <si>
    <t>UREA</t>
  </si>
  <si>
    <t>ABONO FOLIAR-ZINC</t>
  </si>
  <si>
    <t>CLORPIRIFOS</t>
  </si>
  <si>
    <t>PUNTO 70 WP</t>
  </si>
  <si>
    <t>ABAMECTINA</t>
  </si>
  <si>
    <t>TOPAS</t>
  </si>
  <si>
    <t>OXICUP, COBRE NORDOX, HIDROXIDO DE COBRE</t>
  </si>
  <si>
    <t>ROUNDUP-GLIFOSATO</t>
  </si>
  <si>
    <t>JULIO</t>
  </si>
  <si>
    <t xml:space="preserve">Durazno conservero de  10 a 13 año </t>
  </si>
  <si>
    <t>ENERO- FEBRERO</t>
  </si>
  <si>
    <t>PRECIO ESPERADO ($/KG) CON IVA PULPA</t>
  </si>
  <si>
    <t>VALPARAISO</t>
  </si>
  <si>
    <t>INGRESO ESPERADO, CON IVA ($)</t>
  </si>
  <si>
    <t>ÁREA</t>
  </si>
  <si>
    <t>SAN FELIPE</t>
  </si>
  <si>
    <t>DESTINO PRODUCCIÓN</t>
  </si>
  <si>
    <t>CONSERVERAS, HUESILLOS, MERCADO INTERNO.</t>
  </si>
  <si>
    <t>PUTAENDO/SAN FELIPE</t>
  </si>
  <si>
    <t>SEQUÍA, HELADAS, LLUVIAS PRIMAVERALES.</t>
  </si>
  <si>
    <t>N° Jornadas/      Unid</t>
  </si>
  <si>
    <t>JUNIO A JULIO</t>
  </si>
  <si>
    <t>RIEGO</t>
  </si>
  <si>
    <t>SEPTIEMBRE A MARZO</t>
  </si>
  <si>
    <t>MAYO A ABRIL</t>
  </si>
  <si>
    <t>JA</t>
  </si>
  <si>
    <t>MAYO A OCTUBRE</t>
  </si>
  <si>
    <t>SURCADORA</t>
  </si>
  <si>
    <t>NEB.</t>
  </si>
  <si>
    <t>AGOSTO A ABRIL</t>
  </si>
  <si>
    <t>DICIEMBRE A ENERO</t>
  </si>
  <si>
    <t>Kg</t>
  </si>
  <si>
    <t>HERBICIDAS</t>
  </si>
  <si>
    <t>ENERO A DICIEMBRE</t>
  </si>
  <si>
    <t>MCPA SAL POTÁSICA</t>
  </si>
  <si>
    <t xml:space="preserve">ENERO A DICIEMBRE </t>
  </si>
  <si>
    <t>ACEITE CITROLIV</t>
  </si>
  <si>
    <t>KG</t>
  </si>
  <si>
    <t>SEPTIEMBRE A NOVIEMBRE</t>
  </si>
  <si>
    <t>LAMBDACYHALOTRINA</t>
  </si>
  <si>
    <t>NOVIEMBRE A ENERO</t>
  </si>
  <si>
    <t>ESPIRODICLOFEN ( ENVIDOR,KONAN)</t>
  </si>
  <si>
    <t xml:space="preserve">NOVIEMBRE </t>
  </si>
  <si>
    <t>ABRIL A SEPTIEMBRE</t>
  </si>
  <si>
    <t>COSTO ELECTRICIDAD/DIESEL</t>
  </si>
  <si>
    <t>UNIDAD</t>
  </si>
  <si>
    <t>PAGO AGUA CANAL</t>
  </si>
  <si>
    <t>TRANSPORTE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</si>
  <si>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</si>
  <si>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</si>
  <si>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ESCENARIOS COSTO UNITARIO  ($/kg)</t>
  </si>
  <si>
    <t xml:space="preserve">Pesimista </t>
  </si>
  <si>
    <t>optimnista</t>
  </si>
  <si>
    <t>Rendimiento (kg/hà)</t>
  </si>
  <si>
    <t>Costo unitario ($/kg) (*)</t>
  </si>
  <si>
    <t>FOSFATO MONOAMÓNICO</t>
  </si>
  <si>
    <t>NITRATO DE POTASIO</t>
  </si>
  <si>
    <t>DURAZNOS CONSERVEROS</t>
  </si>
  <si>
    <t>PRODUCCIÓN= 30.000 KG/HA</t>
  </si>
  <si>
    <t>AÑO 2023</t>
  </si>
  <si>
    <t>COSECHA=  30.000 KILOS</t>
  </si>
  <si>
    <t>BINS = 420 KILOS</t>
  </si>
  <si>
    <t>ENERO - FEBRERO - MARZO</t>
  </si>
  <si>
    <t>N° Jornadas/Aplicac.</t>
  </si>
  <si>
    <t>APLIC. PESTICIDAS-APLICACIONES</t>
  </si>
  <si>
    <t>OCTUBRE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</si>
</sst>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7"/>
      <color theme="1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theme="1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0" fontId="1" fillId="0" borderId="12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10" xfId="0" applyFont="1" applyFill="1" applyBorder="1" applyAlignment="1"/>
    <xf numFmtId="0" fontId="0" fillId="2" borderId="14" xfId="0" applyFont="1" applyFill="1" applyBorder="1" applyAlignment="1"/>
    <xf numFmtId="0" fontId="0" fillId="2" borderId="44" xfId="0" applyFont="1" applyFill="1" applyBorder="1" applyAlignment="1"/>
    <xf numFmtId="0" fontId="0" fillId="2" borderId="2" xfId="0" applyFont="1" applyFill="1" applyBorder="1" applyAlignment="1"/>
    <xf numFmtId="49" fontId="4" fillId="3" borderId="45" xfId="0" applyNumberFormat="1" applyFont="1" applyFill="1" applyBorder="1" applyAlignment="1">
      <alignment vertical="center" wrapText="1"/>
    </xf>
    <xf numFmtId="49" fontId="4" fillId="5" borderId="48" xfId="0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8" fillId="0" borderId="42" xfId="1" applyFont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0" fontId="8" fillId="10" borderId="42" xfId="1" applyFont="1" applyFill="1" applyBorder="1" applyAlignment="1">
      <alignment horizontal="center" vertical="center"/>
    </xf>
    <xf numFmtId="3" fontId="8" fillId="0" borderId="42" xfId="1" applyNumberFormat="1" applyFont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49" fontId="4" fillId="5" borderId="9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 wrapText="1"/>
    </xf>
    <xf numFmtId="167" fontId="8" fillId="0" borderId="42" xfId="1" applyNumberFormat="1" applyFont="1" applyBorder="1" applyAlignment="1">
      <alignment horizontal="center" vertical="center"/>
    </xf>
    <xf numFmtId="49" fontId="3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4" fontId="8" fillId="0" borderId="42" xfId="1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0" fontId="13" fillId="2" borderId="14" xfId="0" applyFont="1" applyFill="1" applyBorder="1"/>
    <xf numFmtId="49" fontId="10" fillId="2" borderId="42" xfId="0" applyNumberFormat="1" applyFont="1" applyFill="1" applyBorder="1" applyAlignment="1">
      <alignment horizontal="center"/>
    </xf>
    <xf numFmtId="49" fontId="10" fillId="2" borderId="42" xfId="0" applyNumberFormat="1" applyFont="1" applyFill="1" applyBorder="1" applyAlignment="1">
      <alignment horizontal="center" wrapText="1"/>
    </xf>
    <xf numFmtId="0" fontId="13" fillId="0" borderId="0" xfId="0" applyNumberFormat="1" applyFont="1"/>
    <xf numFmtId="0" fontId="13" fillId="0" borderId="0" xfId="0" applyFont="1"/>
    <xf numFmtId="49" fontId="12" fillId="3" borderId="53" xfId="0" applyNumberFormat="1" applyFont="1" applyFill="1" applyBorder="1" applyAlignment="1">
      <alignment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vertical="center"/>
    </xf>
    <xf numFmtId="3" fontId="12" fillId="3" borderId="53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165" fontId="4" fillId="5" borderId="17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165" fontId="4" fillId="3" borderId="19" xfId="0" applyNumberFormat="1" applyFont="1" applyFill="1" applyBorder="1" applyAlignment="1">
      <alignment vertical="center"/>
    </xf>
    <xf numFmtId="49" fontId="4" fillId="5" borderId="1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9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165" fontId="4" fillId="6" borderId="22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17" fillId="2" borderId="33" xfId="0" applyNumberFormat="1" applyFont="1" applyFill="1" applyBorder="1" applyAlignment="1">
      <alignment vertical="center"/>
    </xf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0" fontId="13" fillId="2" borderId="12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0" fontId="13" fillId="2" borderId="40" xfId="0" applyFont="1" applyFill="1" applyBorder="1" applyAlignment="1"/>
    <xf numFmtId="0" fontId="13" fillId="2" borderId="12" xfId="0" applyFont="1" applyFill="1" applyBorder="1" applyAlignment="1">
      <alignment vertical="center"/>
    </xf>
    <xf numFmtId="0" fontId="13" fillId="9" borderId="32" xfId="0" applyFont="1" applyFill="1" applyBorder="1" applyAlignment="1"/>
    <xf numFmtId="0" fontId="13" fillId="7" borderId="12" xfId="0" applyFont="1" applyFill="1" applyBorder="1" applyAlignment="1"/>
    <xf numFmtId="49" fontId="17" fillId="8" borderId="23" xfId="0" applyNumberFormat="1" applyFont="1" applyFill="1" applyBorder="1" applyAlignment="1">
      <alignment vertical="center"/>
    </xf>
    <xf numFmtId="49" fontId="17" fillId="8" borderId="13" xfId="0" applyNumberFormat="1" applyFont="1" applyFill="1" applyBorder="1" applyAlignment="1">
      <alignment vertical="center"/>
    </xf>
    <xf numFmtId="49" fontId="13" fillId="8" borderId="24" xfId="0" applyNumberFormat="1" applyFont="1" applyFill="1" applyBorder="1" applyAlignment="1"/>
    <xf numFmtId="49" fontId="17" fillId="2" borderId="25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0" fontId="17" fillId="2" borderId="4" xfId="0" applyNumberFormat="1" applyFont="1" applyFill="1" applyBorder="1" applyAlignment="1">
      <alignment vertical="center"/>
    </xf>
    <xf numFmtId="166" fontId="17" fillId="2" borderId="4" xfId="0" applyNumberFormat="1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49" fontId="17" fillId="8" borderId="27" xfId="0" applyNumberFormat="1" applyFont="1" applyFill="1" applyBorder="1" applyAlignment="1">
      <alignment vertical="center"/>
    </xf>
    <xf numFmtId="166" fontId="17" fillId="8" borderId="28" xfId="0" applyNumberFormat="1" applyFont="1" applyFill="1" applyBorder="1" applyAlignment="1">
      <alignment vertical="center"/>
    </xf>
    <xf numFmtId="9" fontId="17" fillId="8" borderId="29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49" fontId="19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vertical="center"/>
    </xf>
    <xf numFmtId="0" fontId="14" fillId="9" borderId="41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49" fontId="17" fillId="8" borderId="54" xfId="0" applyNumberFormat="1" applyFont="1" applyFill="1" applyBorder="1" applyAlignment="1">
      <alignment vertical="center"/>
    </xf>
    <xf numFmtId="0" fontId="17" fillId="8" borderId="55" xfId="0" applyNumberFormat="1" applyFont="1" applyFill="1" applyBorder="1" applyAlignment="1">
      <alignment vertical="center"/>
    </xf>
    <xf numFmtId="0" fontId="17" fillId="8" borderId="56" xfId="0" applyNumberFormat="1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165" fontId="21" fillId="2" borderId="12" xfId="0" applyNumberFormat="1" applyFont="1" applyFill="1" applyBorder="1" applyAlignment="1">
      <alignment vertical="center"/>
    </xf>
    <xf numFmtId="166" fontId="17" fillId="8" borderId="29" xfId="0" applyNumberFormat="1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vertical="center"/>
    </xf>
    <xf numFmtId="0" fontId="24" fillId="10" borderId="42" xfId="1" applyFont="1" applyFill="1" applyBorder="1" applyAlignment="1">
      <alignment horizontal="right" vertical="center" wrapText="1"/>
    </xf>
    <xf numFmtId="0" fontId="23" fillId="10" borderId="12" xfId="1" applyFont="1" applyFill="1" applyBorder="1" applyAlignment="1">
      <alignment vertical="center" wrapText="1"/>
    </xf>
    <xf numFmtId="0" fontId="25" fillId="10" borderId="42" xfId="1" applyFont="1" applyFill="1" applyBorder="1" applyAlignment="1">
      <alignment horizontal="right" vertical="center"/>
    </xf>
    <xf numFmtId="0" fontId="24" fillId="0" borderId="42" xfId="1" applyFont="1" applyBorder="1" applyAlignment="1">
      <alignment horizontal="right" vertical="center"/>
    </xf>
    <xf numFmtId="3" fontId="25" fillId="0" borderId="42" xfId="1" applyNumberFormat="1" applyFont="1" applyBorder="1" applyAlignment="1">
      <alignment horizontal="right" vertical="center"/>
    </xf>
    <xf numFmtId="0" fontId="23" fillId="0" borderId="42" xfId="1" applyFont="1" applyBorder="1" applyAlignment="1">
      <alignment vertical="center" wrapText="1"/>
    </xf>
    <xf numFmtId="0" fontId="24" fillId="0" borderId="42" xfId="1" applyFont="1" applyBorder="1" applyAlignment="1">
      <alignment horizontal="right" vertical="center" wrapText="1"/>
    </xf>
    <xf numFmtId="0" fontId="23" fillId="0" borderId="12" xfId="1" applyFont="1" applyBorder="1" applyAlignment="1">
      <alignment vertical="center" wrapText="1"/>
    </xf>
    <xf numFmtId="0" fontId="25" fillId="0" borderId="42" xfId="1" applyFont="1" applyBorder="1" applyAlignment="1">
      <alignment horizontal="right" vertical="center" wrapText="1"/>
    </xf>
    <xf numFmtId="14" fontId="24" fillId="0" borderId="42" xfId="1" applyNumberFormat="1" applyFont="1" applyBorder="1" applyAlignment="1">
      <alignment horizontal="right" vertical="center"/>
    </xf>
    <xf numFmtId="0" fontId="25" fillId="10" borderId="42" xfId="1" applyFont="1" applyFill="1" applyBorder="1" applyAlignment="1">
      <alignment horizontal="right" vertical="center" wrapText="1"/>
    </xf>
    <xf numFmtId="0" fontId="5" fillId="2" borderId="12" xfId="0" applyFont="1" applyFill="1" applyBorder="1" applyAlignment="1"/>
    <xf numFmtId="3" fontId="5" fillId="2" borderId="12" xfId="0" applyNumberFormat="1" applyFont="1" applyFill="1" applyBorder="1" applyAlignment="1"/>
    <xf numFmtId="3" fontId="0" fillId="0" borderId="0" xfId="0" applyNumberFormat="1" applyFont="1" applyAlignment="1"/>
    <xf numFmtId="0" fontId="0" fillId="2" borderId="3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4" xfId="0" applyFont="1" applyFill="1" applyBorder="1" applyAlignment="1">
      <alignment vertical="center"/>
    </xf>
    <xf numFmtId="0" fontId="22" fillId="0" borderId="12" xfId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 wrapText="1"/>
    </xf>
    <xf numFmtId="14" fontId="5" fillId="2" borderId="6" xfId="0" applyNumberFormat="1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/>
    </xf>
    <xf numFmtId="0" fontId="10" fillId="2" borderId="57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vertical="center"/>
    </xf>
    <xf numFmtId="10" fontId="13" fillId="2" borderId="26" xfId="0" applyNumberFormat="1" applyFont="1" applyFill="1" applyBorder="1" applyAlignment="1"/>
    <xf numFmtId="3" fontId="10" fillId="2" borderId="42" xfId="0" applyNumberFormat="1" applyFont="1" applyFill="1" applyBorder="1" applyAlignment="1">
      <alignment horizontal="center"/>
    </xf>
    <xf numFmtId="3" fontId="10" fillId="10" borderId="42" xfId="0" applyNumberFormat="1" applyFont="1" applyFill="1" applyBorder="1" applyAlignment="1">
      <alignment horizontal="center"/>
    </xf>
    <xf numFmtId="3" fontId="8" fillId="0" borderId="42" xfId="1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23" fillId="0" borderId="42" xfId="1" applyFont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9" fillId="9" borderId="30" xfId="0" applyNumberFormat="1" applyFont="1" applyFill="1" applyBorder="1" applyAlignment="1">
      <alignment vertical="center"/>
    </xf>
    <xf numFmtId="0" fontId="17" fillId="9" borderId="31" xfId="0" applyFont="1" applyFill="1" applyBorder="1" applyAlignment="1">
      <alignment vertical="center"/>
    </xf>
    <xf numFmtId="49" fontId="6" fillId="3" borderId="46" xfId="0" applyNumberFormat="1" applyFont="1" applyFill="1" applyBorder="1" applyAlignment="1">
      <alignment vertical="center" wrapText="1"/>
    </xf>
    <xf numFmtId="0" fontId="6" fillId="4" borderId="46" xfId="0" applyFont="1" applyFill="1" applyBorder="1" applyAlignment="1">
      <alignment vertical="center" wrapText="1"/>
    </xf>
    <xf numFmtId="0" fontId="23" fillId="0" borderId="42" xfId="1" applyFont="1" applyBorder="1" applyAlignment="1">
      <alignment horizontal="left" vertical="center" wrapText="1"/>
    </xf>
    <xf numFmtId="0" fontId="23" fillId="0" borderId="42" xfId="1" applyFont="1" applyBorder="1" applyAlignment="1">
      <alignment vertical="center" wrapText="1"/>
    </xf>
  </cellXfs>
  <cellStyles count="2">
    <cellStyle name="Normal" xfId="0" builtinId="0"/>
    <cellStyle name="Normal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224097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03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tabSelected="1" topLeftCell="A28" zoomScale="110" zoomScaleNormal="110" workbookViewId="0">
      <selection activeCell="F21" sqref="F21"/>
    </sheetView>
  </sheetViews>
  <sheetFormatPr baseColWidth="10" defaultColWidth="10.88671875" defaultRowHeight="11.25" customHeight="1"/>
  <cols>
    <col min="1" max="1" width="4.44140625" style="1" customWidth="1"/>
    <col min="2" max="2" width="22.88671875" style="1" customWidth="1"/>
    <col min="3" max="3" width="31.109375" style="1" customWidth="1"/>
    <col min="4" max="4" width="9.44140625" style="1" customWidth="1"/>
    <col min="5" max="5" width="19.6640625" style="1" bestFit="1" customWidth="1"/>
    <col min="6" max="6" width="11" style="1" customWidth="1"/>
    <col min="7" max="7" width="17.33203125" style="1" customWidth="1"/>
    <col min="8" max="254" width="10.88671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6"/>
      <c r="C8" s="7"/>
      <c r="D8" s="2"/>
      <c r="E8" s="7"/>
      <c r="F8" s="7"/>
      <c r="G8" s="7"/>
    </row>
    <row r="9" spans="1:255" s="131" customFormat="1" ht="14.4">
      <c r="A9" s="127"/>
      <c r="B9" s="8" t="s">
        <v>0</v>
      </c>
      <c r="C9" s="128" t="s">
        <v>80</v>
      </c>
      <c r="D9" s="129"/>
      <c r="E9" s="176" t="s">
        <v>60</v>
      </c>
      <c r="F9" s="177"/>
      <c r="G9" s="130">
        <v>30000</v>
      </c>
      <c r="IU9" s="132"/>
    </row>
    <row r="10" spans="1:255" s="131" customFormat="1" ht="19.2">
      <c r="A10" s="133"/>
      <c r="B10" s="118" t="s">
        <v>1</v>
      </c>
      <c r="C10" s="113" t="s">
        <v>55</v>
      </c>
      <c r="D10" s="114"/>
      <c r="E10" s="178" t="s">
        <v>2</v>
      </c>
      <c r="F10" s="178"/>
      <c r="G10" s="115" t="s">
        <v>81</v>
      </c>
      <c r="IU10" s="132"/>
    </row>
    <row r="11" spans="1:255" s="131" customFormat="1" ht="21.6" customHeight="1">
      <c r="A11" s="133"/>
      <c r="B11" s="118" t="s">
        <v>3</v>
      </c>
      <c r="C11" s="116" t="s">
        <v>61</v>
      </c>
      <c r="D11" s="134"/>
      <c r="E11" s="178" t="s">
        <v>82</v>
      </c>
      <c r="F11" s="178"/>
      <c r="G11" s="117">
        <v>300</v>
      </c>
      <c r="IU11" s="132"/>
    </row>
    <row r="12" spans="1:255" s="131" customFormat="1" ht="14.4">
      <c r="A12" s="133"/>
      <c r="B12" s="118" t="s">
        <v>4</v>
      </c>
      <c r="C12" s="116" t="s">
        <v>83</v>
      </c>
      <c r="D12" s="134"/>
      <c r="E12" s="179" t="s">
        <v>84</v>
      </c>
      <c r="F12" s="179"/>
      <c r="G12" s="117">
        <v>9000000</v>
      </c>
      <c r="IU12" s="132"/>
    </row>
    <row r="13" spans="1:255" s="131" customFormat="1" ht="19.2">
      <c r="A13" s="133"/>
      <c r="B13" s="118" t="s">
        <v>85</v>
      </c>
      <c r="C13" s="119" t="s">
        <v>86</v>
      </c>
      <c r="D13" s="120"/>
      <c r="E13" s="179" t="s">
        <v>87</v>
      </c>
      <c r="F13" s="179"/>
      <c r="G13" s="121" t="s">
        <v>88</v>
      </c>
      <c r="IU13" s="132"/>
    </row>
    <row r="14" spans="1:255" s="131" customFormat="1" ht="14.4">
      <c r="A14" s="133"/>
      <c r="B14" s="118" t="s">
        <v>5</v>
      </c>
      <c r="C14" s="119" t="s">
        <v>89</v>
      </c>
      <c r="D14" s="120"/>
      <c r="E14" s="179" t="s">
        <v>6</v>
      </c>
      <c r="F14" s="179"/>
      <c r="G14" s="115" t="s">
        <v>81</v>
      </c>
      <c r="IU14" s="132"/>
    </row>
    <row r="15" spans="1:255" s="131" customFormat="1" ht="19.2">
      <c r="A15" s="133"/>
      <c r="B15" s="118" t="s">
        <v>7</v>
      </c>
      <c r="C15" s="122">
        <v>44732</v>
      </c>
      <c r="D15" s="134"/>
      <c r="E15" s="171" t="s">
        <v>8</v>
      </c>
      <c r="F15" s="171"/>
      <c r="G15" s="123" t="s">
        <v>90</v>
      </c>
      <c r="IU15" s="132"/>
    </row>
    <row r="16" spans="1:255" s="131" customFormat="1" ht="12" customHeight="1">
      <c r="A16" s="135"/>
      <c r="B16" s="136"/>
      <c r="C16" s="137"/>
      <c r="D16" s="11"/>
      <c r="E16" s="138"/>
      <c r="F16" s="138"/>
      <c r="G16" s="139"/>
      <c r="IU16" s="132"/>
    </row>
    <row r="17" spans="1:255" s="131" customFormat="1" ht="12" customHeight="1">
      <c r="A17" s="140"/>
      <c r="B17" s="172" t="s">
        <v>9</v>
      </c>
      <c r="C17" s="173"/>
      <c r="D17" s="173"/>
      <c r="E17" s="173"/>
      <c r="F17" s="173"/>
      <c r="G17" s="173"/>
      <c r="IU17" s="132"/>
    </row>
    <row r="18" spans="1:255" s="131" customFormat="1" ht="12" customHeight="1">
      <c r="A18" s="135"/>
      <c r="B18" s="141" t="s">
        <v>128</v>
      </c>
      <c r="C18" s="142" t="s">
        <v>129</v>
      </c>
      <c r="D18" s="142" t="s">
        <v>130</v>
      </c>
      <c r="E18" s="142"/>
      <c r="F18" s="143"/>
      <c r="G18" s="143"/>
      <c r="IU18" s="132"/>
    </row>
    <row r="19" spans="1:255" s="131" customFormat="1" ht="12" customHeight="1">
      <c r="A19" s="127"/>
      <c r="B19" s="9" t="s">
        <v>10</v>
      </c>
      <c r="C19" s="10"/>
      <c r="D19" s="11"/>
      <c r="E19" s="11"/>
      <c r="F19" s="11"/>
      <c r="G19" s="11"/>
      <c r="IU19" s="132"/>
    </row>
    <row r="20" spans="1:255" s="131" customFormat="1" ht="38.25" customHeight="1">
      <c r="A20" s="140"/>
      <c r="B20" s="12" t="s">
        <v>11</v>
      </c>
      <c r="C20" s="12" t="s">
        <v>12</v>
      </c>
      <c r="D20" s="12" t="s">
        <v>91</v>
      </c>
      <c r="E20" s="12" t="s">
        <v>14</v>
      </c>
      <c r="F20" s="12" t="s">
        <v>15</v>
      </c>
      <c r="G20" s="12" t="s">
        <v>16</v>
      </c>
      <c r="IU20" s="132"/>
    </row>
    <row r="21" spans="1:255" s="131" customFormat="1" ht="12.75" customHeight="1">
      <c r="A21" s="140"/>
      <c r="B21" s="13" t="s">
        <v>62</v>
      </c>
      <c r="C21" s="14" t="s">
        <v>66</v>
      </c>
      <c r="D21" s="14">
        <v>667</v>
      </c>
      <c r="E21" s="15" t="s">
        <v>92</v>
      </c>
      <c r="F21" s="166">
        <v>1200</v>
      </c>
      <c r="G21" s="16">
        <f>D21*F21</f>
        <v>800400</v>
      </c>
      <c r="IU21" s="132"/>
    </row>
    <row r="22" spans="1:255" s="131" customFormat="1" ht="12.75" customHeight="1">
      <c r="A22" s="140"/>
      <c r="B22" s="13" t="s">
        <v>63</v>
      </c>
      <c r="C22" s="14" t="s">
        <v>66</v>
      </c>
      <c r="D22" s="14">
        <v>667</v>
      </c>
      <c r="E22" s="15" t="s">
        <v>68</v>
      </c>
      <c r="F22" s="166">
        <v>1200</v>
      </c>
      <c r="G22" s="16">
        <f>D22*F22</f>
        <v>800400</v>
      </c>
      <c r="IU22" s="132"/>
    </row>
    <row r="23" spans="1:255" s="131" customFormat="1" ht="12.75" customHeight="1">
      <c r="A23" s="140"/>
      <c r="B23" s="13" t="s">
        <v>93</v>
      </c>
      <c r="C23" s="14" t="s">
        <v>17</v>
      </c>
      <c r="D23" s="14">
        <v>9.5</v>
      </c>
      <c r="E23" s="15" t="s">
        <v>94</v>
      </c>
      <c r="F23" s="166">
        <v>30000</v>
      </c>
      <c r="G23" s="16">
        <f>D23*F23</f>
        <v>285000</v>
      </c>
      <c r="IU23" s="132"/>
    </row>
    <row r="24" spans="1:255" s="131" customFormat="1" ht="14.4">
      <c r="A24" s="140"/>
      <c r="B24" s="13" t="s">
        <v>64</v>
      </c>
      <c r="C24" s="14" t="s">
        <v>17</v>
      </c>
      <c r="D24" s="14">
        <v>10.199999999999999</v>
      </c>
      <c r="E24" s="15" t="s">
        <v>95</v>
      </c>
      <c r="F24" s="166">
        <v>25000</v>
      </c>
      <c r="G24" s="16">
        <f>D24*F24</f>
        <v>254999.99999999997</v>
      </c>
      <c r="IU24" s="132"/>
    </row>
    <row r="25" spans="1:255" s="131" customFormat="1" ht="12.75" customHeight="1">
      <c r="A25" s="140"/>
      <c r="B25" s="16" t="s">
        <v>131</v>
      </c>
      <c r="C25" s="14" t="s">
        <v>132</v>
      </c>
      <c r="D25" s="14">
        <v>71</v>
      </c>
      <c r="E25" s="15" t="s">
        <v>133</v>
      </c>
      <c r="F25" s="166">
        <v>12000</v>
      </c>
      <c r="G25" s="16">
        <f>D25*F25</f>
        <v>852000</v>
      </c>
      <c r="IU25" s="132"/>
    </row>
    <row r="26" spans="1:255" s="131" customFormat="1" ht="12.75" customHeight="1">
      <c r="A26" s="140"/>
      <c r="B26" s="17" t="s">
        <v>18</v>
      </c>
      <c r="C26" s="18"/>
      <c r="D26" s="18"/>
      <c r="E26" s="18"/>
      <c r="F26" s="19"/>
      <c r="G26" s="20">
        <f>SUM(G21:G25)</f>
        <v>2992800</v>
      </c>
      <c r="IU26" s="132"/>
    </row>
    <row r="27" spans="1:255" s="131" customFormat="1" ht="12" customHeight="1">
      <c r="A27" s="135"/>
      <c r="B27" s="141"/>
      <c r="C27" s="143"/>
      <c r="D27" s="143"/>
      <c r="E27" s="143"/>
      <c r="F27" s="144"/>
      <c r="G27" s="144"/>
      <c r="IU27" s="132"/>
    </row>
    <row r="28" spans="1:255" s="131" customFormat="1" ht="12" customHeight="1">
      <c r="A28" s="127"/>
      <c r="B28" s="21" t="s">
        <v>19</v>
      </c>
      <c r="C28" s="22"/>
      <c r="D28" s="23"/>
      <c r="E28" s="23"/>
      <c r="F28" s="24"/>
      <c r="G28" s="24"/>
      <c r="IU28" s="132"/>
    </row>
    <row r="29" spans="1:255" s="131" customFormat="1" ht="24" customHeight="1">
      <c r="A29" s="127"/>
      <c r="B29" s="25" t="s">
        <v>11</v>
      </c>
      <c r="C29" s="26" t="s">
        <v>12</v>
      </c>
      <c r="D29" s="26" t="s">
        <v>13</v>
      </c>
      <c r="E29" s="25" t="s">
        <v>14</v>
      </c>
      <c r="F29" s="26" t="s">
        <v>15</v>
      </c>
      <c r="G29" s="25" t="s">
        <v>16</v>
      </c>
      <c r="IU29" s="132"/>
    </row>
    <row r="30" spans="1:255" s="131" customFormat="1" ht="12" customHeight="1">
      <c r="A30" s="127"/>
      <c r="B30" s="27"/>
      <c r="C30" s="28" t="s">
        <v>96</v>
      </c>
      <c r="D30" s="28"/>
      <c r="E30" s="28"/>
      <c r="F30" s="27"/>
      <c r="G30" s="27"/>
      <c r="IU30" s="132"/>
    </row>
    <row r="31" spans="1:255" s="131" customFormat="1" ht="12" customHeight="1">
      <c r="A31" s="127"/>
      <c r="B31" s="29" t="s">
        <v>20</v>
      </c>
      <c r="C31" s="30"/>
      <c r="D31" s="30"/>
      <c r="E31" s="30"/>
      <c r="F31" s="31"/>
      <c r="G31" s="31"/>
      <c r="IU31" s="132"/>
    </row>
    <row r="32" spans="1:255" s="131" customFormat="1" ht="12" customHeight="1">
      <c r="A32" s="135"/>
      <c r="B32" s="145"/>
      <c r="C32" s="146"/>
      <c r="D32" s="146"/>
      <c r="E32" s="146"/>
      <c r="F32" s="147"/>
      <c r="G32" s="147"/>
      <c r="IU32" s="132"/>
    </row>
    <row r="33" spans="1:254" s="132" customFormat="1" ht="12" customHeight="1">
      <c r="A33" s="127"/>
      <c r="B33" s="21" t="s">
        <v>21</v>
      </c>
      <c r="C33" s="22"/>
      <c r="D33" s="23"/>
      <c r="E33" s="23"/>
      <c r="F33" s="24"/>
      <c r="G33" s="2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</row>
    <row r="34" spans="1:254" s="132" customFormat="1" ht="24" customHeight="1">
      <c r="A34" s="127"/>
      <c r="B34" s="32" t="s">
        <v>11</v>
      </c>
      <c r="C34" s="32" t="s">
        <v>12</v>
      </c>
      <c r="D34" s="33" t="s">
        <v>134</v>
      </c>
      <c r="E34" s="32" t="s">
        <v>14</v>
      </c>
      <c r="F34" s="33" t="s">
        <v>15</v>
      </c>
      <c r="G34" s="32" t="s">
        <v>16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</row>
    <row r="35" spans="1:254" s="132" customFormat="1" ht="12.75" customHeight="1">
      <c r="A35" s="140"/>
      <c r="B35" s="13" t="s">
        <v>70</v>
      </c>
      <c r="C35" s="14" t="s">
        <v>22</v>
      </c>
      <c r="D35" s="14">
        <v>0.25</v>
      </c>
      <c r="E35" s="15" t="s">
        <v>97</v>
      </c>
      <c r="F35" s="166">
        <v>220000</v>
      </c>
      <c r="G35" s="16">
        <v>55000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</row>
    <row r="36" spans="1:254" s="132" customFormat="1" ht="12.75" customHeight="1">
      <c r="A36" s="140"/>
      <c r="B36" s="13" t="s">
        <v>98</v>
      </c>
      <c r="C36" s="14" t="s">
        <v>22</v>
      </c>
      <c r="D36" s="14">
        <v>0.25</v>
      </c>
      <c r="E36" s="15" t="s">
        <v>97</v>
      </c>
      <c r="F36" s="166">
        <v>220000</v>
      </c>
      <c r="G36" s="16">
        <v>55000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</row>
    <row r="37" spans="1:254" s="132" customFormat="1" ht="12.75" customHeight="1">
      <c r="A37" s="140"/>
      <c r="B37" s="13" t="s">
        <v>135</v>
      </c>
      <c r="C37" s="14" t="s">
        <v>99</v>
      </c>
      <c r="D37" s="14">
        <v>8</v>
      </c>
      <c r="E37" s="15" t="s">
        <v>100</v>
      </c>
      <c r="F37" s="166">
        <v>25000</v>
      </c>
      <c r="G37" s="16">
        <f t="shared" ref="G37:G38" si="0">D37*F37</f>
        <v>200000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</row>
    <row r="38" spans="1:254" s="132" customFormat="1" ht="12.75" customHeight="1">
      <c r="A38" s="140"/>
      <c r="B38" s="13" t="s">
        <v>65</v>
      </c>
      <c r="C38" s="14" t="s">
        <v>67</v>
      </c>
      <c r="D38" s="34">
        <v>71</v>
      </c>
      <c r="E38" s="15" t="s">
        <v>101</v>
      </c>
      <c r="F38" s="166">
        <v>2200</v>
      </c>
      <c r="G38" s="16">
        <f t="shared" si="0"/>
        <v>156200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</row>
    <row r="39" spans="1:254" s="132" customFormat="1" ht="12.75" customHeight="1">
      <c r="A39" s="127"/>
      <c r="B39" s="35" t="s">
        <v>23</v>
      </c>
      <c r="C39" s="36"/>
      <c r="D39" s="36"/>
      <c r="E39" s="36"/>
      <c r="F39" s="37"/>
      <c r="G39" s="38">
        <f>SUM(G35:G38)</f>
        <v>466200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</row>
    <row r="40" spans="1:254" s="132" customFormat="1" ht="12" customHeight="1">
      <c r="A40" s="135"/>
      <c r="B40" s="145"/>
      <c r="C40" s="146"/>
      <c r="D40" s="146"/>
      <c r="E40" s="146"/>
      <c r="F40" s="147"/>
      <c r="G40" s="147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</row>
    <row r="41" spans="1:254" s="132" customFormat="1" ht="12" customHeight="1">
      <c r="A41" s="127"/>
      <c r="B41" s="21" t="s">
        <v>24</v>
      </c>
      <c r="C41" s="22"/>
      <c r="D41" s="23"/>
      <c r="E41" s="23"/>
      <c r="F41" s="24"/>
      <c r="G41" s="24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</row>
    <row r="42" spans="1:254" s="132" customFormat="1" ht="24" customHeight="1">
      <c r="A42" s="127"/>
      <c r="B42" s="33" t="s">
        <v>25</v>
      </c>
      <c r="C42" s="33" t="s">
        <v>26</v>
      </c>
      <c r="D42" s="33" t="s">
        <v>27</v>
      </c>
      <c r="E42" s="33" t="s">
        <v>14</v>
      </c>
      <c r="F42" s="33" t="s">
        <v>15</v>
      </c>
      <c r="G42" s="33" t="s">
        <v>16</v>
      </c>
      <c r="H42" s="131"/>
      <c r="I42" s="131"/>
      <c r="J42" s="148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</row>
    <row r="43" spans="1:254" s="132" customFormat="1" ht="12.75" customHeight="1">
      <c r="A43" s="140"/>
      <c r="B43" s="149" t="s">
        <v>28</v>
      </c>
      <c r="C43" s="150"/>
      <c r="D43" s="151"/>
      <c r="E43" s="150"/>
      <c r="F43" s="152"/>
      <c r="G43" s="152"/>
      <c r="H43" s="131"/>
      <c r="I43" s="131"/>
      <c r="J43" s="148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</row>
    <row r="44" spans="1:254" s="132" customFormat="1" ht="12.75" customHeight="1">
      <c r="A44" s="140"/>
      <c r="B44" s="13" t="s">
        <v>71</v>
      </c>
      <c r="C44" s="14" t="s">
        <v>102</v>
      </c>
      <c r="D44" s="39">
        <v>667</v>
      </c>
      <c r="E44" s="14" t="s">
        <v>136</v>
      </c>
      <c r="F44" s="166">
        <v>1120</v>
      </c>
      <c r="G44" s="16">
        <f>D44*F44</f>
        <v>747040</v>
      </c>
      <c r="H44" s="153"/>
      <c r="I44" s="131"/>
      <c r="J44" s="148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</row>
    <row r="45" spans="1:254" s="132" customFormat="1" ht="12.75" customHeight="1">
      <c r="A45" s="140"/>
      <c r="B45" s="13" t="s">
        <v>126</v>
      </c>
      <c r="C45" s="14" t="s">
        <v>102</v>
      </c>
      <c r="D45" s="39">
        <v>135</v>
      </c>
      <c r="E45" s="14" t="s">
        <v>69</v>
      </c>
      <c r="F45" s="166">
        <v>1157</v>
      </c>
      <c r="G45" s="16">
        <v>156195</v>
      </c>
      <c r="H45" s="153"/>
      <c r="I45" s="131"/>
      <c r="J45" s="148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</row>
    <row r="46" spans="1:254" s="132" customFormat="1" ht="12.75" customHeight="1">
      <c r="A46" s="140"/>
      <c r="B46" s="13" t="s">
        <v>127</v>
      </c>
      <c r="C46" s="14" t="s">
        <v>102</v>
      </c>
      <c r="D46" s="39">
        <v>267</v>
      </c>
      <c r="E46" s="14" t="s">
        <v>79</v>
      </c>
      <c r="F46" s="166">
        <v>1289</v>
      </c>
      <c r="G46" s="16">
        <f t="shared" ref="G46:G61" si="1">D46*F46</f>
        <v>344163</v>
      </c>
      <c r="H46" s="153"/>
      <c r="I46" s="131"/>
      <c r="J46" s="148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</row>
    <row r="47" spans="1:254" s="132" customFormat="1" ht="12.75" customHeight="1">
      <c r="A47" s="140"/>
      <c r="B47" s="13" t="s">
        <v>72</v>
      </c>
      <c r="C47" s="14" t="s">
        <v>58</v>
      </c>
      <c r="D47" s="39">
        <v>5</v>
      </c>
      <c r="E47" s="14" t="s">
        <v>68</v>
      </c>
      <c r="F47" s="166">
        <v>11700</v>
      </c>
      <c r="G47" s="16">
        <f t="shared" si="1"/>
        <v>58500</v>
      </c>
      <c r="H47" s="153"/>
      <c r="I47" s="131"/>
      <c r="J47" s="148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</row>
    <row r="48" spans="1:254" s="132" customFormat="1" ht="12.75" customHeight="1">
      <c r="A48" s="140"/>
      <c r="B48" s="149" t="s">
        <v>103</v>
      </c>
      <c r="C48" s="150"/>
      <c r="D48" s="151"/>
      <c r="E48" s="150"/>
      <c r="F48" s="167"/>
      <c r="G48" s="16">
        <f t="shared" si="1"/>
        <v>0</v>
      </c>
      <c r="H48" s="153"/>
      <c r="I48" s="131"/>
      <c r="J48" s="148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</row>
    <row r="49" spans="1:254" s="132" customFormat="1" ht="12.75" customHeight="1">
      <c r="A49" s="140"/>
      <c r="B49" s="40" t="s">
        <v>78</v>
      </c>
      <c r="C49" s="14" t="s">
        <v>58</v>
      </c>
      <c r="D49" s="41">
        <v>4</v>
      </c>
      <c r="E49" s="42" t="s">
        <v>104</v>
      </c>
      <c r="F49" s="168">
        <v>13120</v>
      </c>
      <c r="G49" s="16">
        <f t="shared" si="1"/>
        <v>52480</v>
      </c>
      <c r="H49" s="153"/>
      <c r="I49" s="131"/>
      <c r="J49" s="148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</row>
    <row r="50" spans="1:254" s="132" customFormat="1" ht="12.75" customHeight="1">
      <c r="A50" s="140"/>
      <c r="B50" s="40" t="s">
        <v>105</v>
      </c>
      <c r="C50" s="14" t="s">
        <v>58</v>
      </c>
      <c r="D50" s="41">
        <v>2.6</v>
      </c>
      <c r="E50" s="42" t="s">
        <v>106</v>
      </c>
      <c r="F50" s="168">
        <v>19630</v>
      </c>
      <c r="G50" s="16">
        <f t="shared" si="1"/>
        <v>51038</v>
      </c>
      <c r="H50" s="153"/>
      <c r="I50" s="131"/>
      <c r="J50" s="148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</row>
    <row r="51" spans="1:254" s="132" customFormat="1" ht="12.75" customHeight="1">
      <c r="A51" s="140"/>
      <c r="B51" s="149" t="s">
        <v>29</v>
      </c>
      <c r="C51" s="150"/>
      <c r="D51" s="151"/>
      <c r="E51" s="150"/>
      <c r="F51" s="167"/>
      <c r="G51" s="16">
        <f t="shared" si="1"/>
        <v>0</v>
      </c>
      <c r="H51" s="153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</row>
    <row r="52" spans="1:254" s="132" customFormat="1" ht="12.75" customHeight="1">
      <c r="A52" s="140"/>
      <c r="B52" s="40" t="s">
        <v>73</v>
      </c>
      <c r="C52" s="14" t="s">
        <v>58</v>
      </c>
      <c r="D52" s="41">
        <v>1.8</v>
      </c>
      <c r="E52" s="42" t="s">
        <v>92</v>
      </c>
      <c r="F52" s="168">
        <v>18000</v>
      </c>
      <c r="G52" s="16">
        <f t="shared" si="1"/>
        <v>32400</v>
      </c>
      <c r="H52" s="153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</row>
    <row r="53" spans="1:254" s="132" customFormat="1" ht="12.75" customHeight="1">
      <c r="A53" s="140"/>
      <c r="B53" s="40" t="s">
        <v>107</v>
      </c>
      <c r="C53" s="14" t="s">
        <v>58</v>
      </c>
      <c r="D53" s="41">
        <v>23</v>
      </c>
      <c r="E53" s="42" t="s">
        <v>92</v>
      </c>
      <c r="F53" s="168">
        <v>3400</v>
      </c>
      <c r="G53" s="16">
        <f t="shared" si="1"/>
        <v>78200</v>
      </c>
      <c r="H53" s="153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</row>
    <row r="54" spans="1:254" s="132" customFormat="1" ht="12.75" customHeight="1">
      <c r="A54" s="140"/>
      <c r="B54" s="40" t="s">
        <v>74</v>
      </c>
      <c r="C54" s="42" t="s">
        <v>108</v>
      </c>
      <c r="D54" s="41">
        <v>0.25</v>
      </c>
      <c r="E54" s="42" t="s">
        <v>109</v>
      </c>
      <c r="F54" s="168">
        <v>29000</v>
      </c>
      <c r="G54" s="16">
        <f t="shared" si="1"/>
        <v>7250</v>
      </c>
      <c r="H54" s="153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</row>
    <row r="55" spans="1:254" s="132" customFormat="1" ht="12.75" customHeight="1">
      <c r="A55" s="140"/>
      <c r="B55" s="40" t="s">
        <v>110</v>
      </c>
      <c r="C55" s="14" t="s">
        <v>58</v>
      </c>
      <c r="D55" s="41">
        <v>1.2</v>
      </c>
      <c r="E55" s="42" t="s">
        <v>111</v>
      </c>
      <c r="F55" s="168">
        <v>35000</v>
      </c>
      <c r="G55" s="16">
        <f t="shared" si="1"/>
        <v>42000</v>
      </c>
      <c r="H55" s="153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</row>
    <row r="56" spans="1:254" s="132" customFormat="1" ht="12.75" customHeight="1">
      <c r="A56" s="140"/>
      <c r="B56" s="43" t="s">
        <v>56</v>
      </c>
      <c r="C56" s="154"/>
      <c r="D56" s="155"/>
      <c r="E56" s="154"/>
      <c r="F56" s="169"/>
      <c r="G56" s="16">
        <f t="shared" si="1"/>
        <v>0</v>
      </c>
      <c r="H56" s="153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</row>
    <row r="57" spans="1:254" s="132" customFormat="1" ht="12.75" customHeight="1">
      <c r="A57" s="140"/>
      <c r="B57" s="40" t="s">
        <v>75</v>
      </c>
      <c r="C57" s="14" t="s">
        <v>58</v>
      </c>
      <c r="D57" s="41">
        <v>1.5</v>
      </c>
      <c r="E57" s="42" t="s">
        <v>68</v>
      </c>
      <c r="F57" s="168">
        <v>11840</v>
      </c>
      <c r="G57" s="16">
        <f t="shared" si="1"/>
        <v>17760</v>
      </c>
      <c r="H57" s="153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</row>
    <row r="58" spans="1:254" s="132" customFormat="1" ht="12.75" customHeight="1">
      <c r="A58" s="140"/>
      <c r="B58" s="40" t="s">
        <v>112</v>
      </c>
      <c r="C58" s="14" t="s">
        <v>58</v>
      </c>
      <c r="D58" s="44">
        <v>0.9</v>
      </c>
      <c r="E58" s="42" t="s">
        <v>113</v>
      </c>
      <c r="F58" s="170">
        <v>85000</v>
      </c>
      <c r="G58" s="16">
        <f t="shared" si="1"/>
        <v>76500</v>
      </c>
      <c r="H58" s="153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</row>
    <row r="59" spans="1:254" s="132" customFormat="1" ht="12.75" customHeight="1">
      <c r="A59" s="140"/>
      <c r="B59" s="43" t="s">
        <v>57</v>
      </c>
      <c r="C59" s="154"/>
      <c r="D59" s="155"/>
      <c r="E59" s="156"/>
      <c r="F59" s="169"/>
      <c r="G59" s="16">
        <f t="shared" si="1"/>
        <v>0</v>
      </c>
      <c r="H59" s="153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</row>
    <row r="60" spans="1:254" s="132" customFormat="1" ht="12.75" customHeight="1">
      <c r="A60" s="140"/>
      <c r="B60" s="40" t="s">
        <v>76</v>
      </c>
      <c r="C60" s="14" t="s">
        <v>58</v>
      </c>
      <c r="D60" s="41">
        <v>0.6</v>
      </c>
      <c r="E60" s="42" t="s">
        <v>69</v>
      </c>
      <c r="F60" s="168">
        <v>88170</v>
      </c>
      <c r="G60" s="16">
        <f t="shared" si="1"/>
        <v>52902</v>
      </c>
      <c r="H60" s="153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</row>
    <row r="61" spans="1:254" s="132" customFormat="1" ht="24" customHeight="1">
      <c r="A61" s="140"/>
      <c r="B61" s="45" t="s">
        <v>77</v>
      </c>
      <c r="C61" s="42" t="s">
        <v>102</v>
      </c>
      <c r="D61" s="41">
        <v>9</v>
      </c>
      <c r="E61" s="42" t="s">
        <v>114</v>
      </c>
      <c r="F61" s="168">
        <v>22000</v>
      </c>
      <c r="G61" s="16">
        <f t="shared" si="1"/>
        <v>198000</v>
      </c>
      <c r="H61" s="153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</row>
    <row r="62" spans="1:254" s="132" customFormat="1" ht="13.5" customHeight="1">
      <c r="A62" s="127"/>
      <c r="B62" s="46" t="s">
        <v>30</v>
      </c>
      <c r="C62" s="47"/>
      <c r="D62" s="47"/>
      <c r="E62" s="47"/>
      <c r="F62" s="48"/>
      <c r="G62" s="49">
        <f>SUM(G43:G61)</f>
        <v>1914428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</row>
    <row r="63" spans="1:254" s="132" customFormat="1" ht="12" customHeight="1">
      <c r="A63" s="135"/>
      <c r="B63" s="145"/>
      <c r="C63" s="146"/>
      <c r="D63" s="146"/>
      <c r="E63" s="157"/>
      <c r="F63" s="147"/>
      <c r="G63" s="147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</row>
    <row r="64" spans="1:254" s="132" customFormat="1" ht="12" customHeight="1">
      <c r="A64" s="127"/>
      <c r="B64" s="21" t="s">
        <v>31</v>
      </c>
      <c r="C64" s="22"/>
      <c r="D64" s="23"/>
      <c r="E64" s="23"/>
      <c r="F64" s="24"/>
      <c r="G64" s="24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</row>
    <row r="65" spans="1:254" s="132" customFormat="1" ht="24" customHeight="1">
      <c r="A65" s="127"/>
      <c r="B65" s="32" t="s">
        <v>32</v>
      </c>
      <c r="C65" s="33" t="s">
        <v>26</v>
      </c>
      <c r="D65" s="33" t="s">
        <v>27</v>
      </c>
      <c r="E65" s="32" t="s">
        <v>14</v>
      </c>
      <c r="F65" s="33" t="s">
        <v>15</v>
      </c>
      <c r="G65" s="32" t="s">
        <v>16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</row>
    <row r="66" spans="1:254" ht="14.4">
      <c r="A66" s="3"/>
      <c r="B66" s="52" t="s">
        <v>115</v>
      </c>
      <c r="C66" s="51" t="s">
        <v>116</v>
      </c>
      <c r="D66" s="164">
        <v>1</v>
      </c>
      <c r="E66" s="52" t="s">
        <v>94</v>
      </c>
      <c r="F66" s="165">
        <v>500000</v>
      </c>
      <c r="G66" s="164">
        <f>D66*F66</f>
        <v>500000</v>
      </c>
      <c r="IL66"/>
      <c r="IM66"/>
      <c r="IN66"/>
      <c r="IO66"/>
      <c r="IP66"/>
      <c r="IQ66"/>
      <c r="IR66"/>
      <c r="IS66"/>
      <c r="IT66"/>
    </row>
    <row r="67" spans="1:254" s="54" customFormat="1" ht="12.75" customHeight="1">
      <c r="A67" s="50"/>
      <c r="B67" s="52" t="s">
        <v>117</v>
      </c>
      <c r="C67" s="51" t="s">
        <v>116</v>
      </c>
      <c r="D67" s="164">
        <v>1</v>
      </c>
      <c r="E67" s="52" t="s">
        <v>104</v>
      </c>
      <c r="F67" s="165">
        <v>180000</v>
      </c>
      <c r="G67" s="164">
        <f t="shared" ref="G67:G68" si="2">D67*F67</f>
        <v>180000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</row>
    <row r="68" spans="1:254" s="54" customFormat="1" ht="12.75" customHeight="1">
      <c r="A68" s="50"/>
      <c r="B68" s="52" t="s">
        <v>118</v>
      </c>
      <c r="C68" s="51" t="s">
        <v>116</v>
      </c>
      <c r="D68" s="164">
        <v>1</v>
      </c>
      <c r="E68" s="52" t="s">
        <v>104</v>
      </c>
      <c r="F68" s="165">
        <v>300000</v>
      </c>
      <c r="G68" s="164">
        <f t="shared" si="2"/>
        <v>300000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</row>
    <row r="69" spans="1:254" s="132" customFormat="1" ht="13.5" customHeight="1">
      <c r="A69" s="127"/>
      <c r="B69" s="158"/>
      <c r="C69" s="159"/>
      <c r="D69" s="160"/>
      <c r="E69" s="161"/>
      <c r="F69" s="162"/>
      <c r="G69" s="160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</row>
    <row r="70" spans="1:254" s="132" customFormat="1" ht="12" customHeight="1">
      <c r="A70" s="135"/>
      <c r="B70" s="55" t="s">
        <v>33</v>
      </c>
      <c r="C70" s="56"/>
      <c r="D70" s="56"/>
      <c r="E70" s="56"/>
      <c r="F70" s="57"/>
      <c r="G70" s="58">
        <f>SUM(G66:G69)</f>
        <v>980000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</row>
    <row r="71" spans="1:254" ht="12" customHeight="1">
      <c r="A71" s="5"/>
    </row>
    <row r="72" spans="1:254" ht="12" customHeight="1">
      <c r="A72" s="5"/>
      <c r="B72" s="1" t="s">
        <v>36</v>
      </c>
      <c r="G72" s="126">
        <v>6662158</v>
      </c>
    </row>
    <row r="73" spans="1:254" ht="12" customHeight="1">
      <c r="A73" s="5"/>
      <c r="B73" s="124"/>
      <c r="C73" s="124"/>
      <c r="D73" s="124"/>
      <c r="E73" s="124"/>
      <c r="F73" s="125"/>
      <c r="G73" s="125"/>
    </row>
    <row r="74" spans="1:254" ht="12" customHeight="1">
      <c r="A74" s="5"/>
      <c r="B74" s="59" t="s">
        <v>34</v>
      </c>
      <c r="C74" s="60"/>
      <c r="D74" s="60"/>
      <c r="E74" s="60"/>
      <c r="F74" s="60"/>
      <c r="G74" s="61">
        <f>G26+G39+G62+G69</f>
        <v>5373428</v>
      </c>
    </row>
    <row r="75" spans="1:254" ht="12" customHeight="1">
      <c r="A75" s="5"/>
      <c r="B75" s="62" t="s">
        <v>35</v>
      </c>
      <c r="C75" s="63"/>
      <c r="D75" s="63"/>
      <c r="E75" s="63"/>
      <c r="F75" s="63"/>
      <c r="G75" s="64">
        <f>G74*0.05</f>
        <v>268671.40000000002</v>
      </c>
    </row>
    <row r="76" spans="1:254" ht="12" customHeight="1">
      <c r="A76" s="5"/>
      <c r="B76" s="65" t="s">
        <v>36</v>
      </c>
      <c r="C76" s="66"/>
      <c r="D76" s="66"/>
      <c r="E76" s="66"/>
      <c r="F76" s="66"/>
      <c r="G76" s="67">
        <f>G75+G74</f>
        <v>5642099.4000000004</v>
      </c>
    </row>
    <row r="77" spans="1:254" ht="12" customHeight="1">
      <c r="A77" s="5"/>
      <c r="B77" s="62" t="s">
        <v>37</v>
      </c>
      <c r="C77" s="63"/>
      <c r="D77" s="63"/>
      <c r="E77" s="63"/>
      <c r="F77" s="63"/>
      <c r="G77" s="64">
        <f>G12</f>
        <v>9000000</v>
      </c>
    </row>
    <row r="78" spans="1:254" ht="12" customHeight="1">
      <c r="A78" s="5"/>
      <c r="B78" s="68" t="s">
        <v>38</v>
      </c>
      <c r="C78" s="69"/>
      <c r="D78" s="69"/>
      <c r="E78" s="69"/>
      <c r="F78" s="69"/>
      <c r="G78" s="70">
        <f>G77-G76</f>
        <v>3357900.5999999996</v>
      </c>
    </row>
    <row r="79" spans="1:254" ht="12" customHeight="1">
      <c r="A79" s="5"/>
      <c r="B79" s="71" t="s">
        <v>119</v>
      </c>
      <c r="C79" s="72"/>
      <c r="D79" s="72"/>
      <c r="E79" s="72"/>
      <c r="F79" s="72"/>
      <c r="G79" s="73"/>
    </row>
    <row r="80" spans="1:254" ht="12.75" customHeight="1" thickBot="1">
      <c r="A80" s="5"/>
      <c r="B80" s="74"/>
      <c r="C80" s="72"/>
      <c r="D80" s="72"/>
      <c r="E80" s="72"/>
      <c r="F80" s="72"/>
      <c r="G80" s="73"/>
    </row>
    <row r="81" spans="1:7" ht="12" customHeight="1">
      <c r="A81" s="5"/>
      <c r="B81" s="75" t="s">
        <v>120</v>
      </c>
      <c r="C81" s="76"/>
      <c r="D81" s="76"/>
      <c r="E81" s="76"/>
      <c r="F81" s="77"/>
      <c r="G81" s="73"/>
    </row>
    <row r="82" spans="1:7" ht="12" customHeight="1">
      <c r="A82" s="5"/>
      <c r="B82" s="78" t="s">
        <v>39</v>
      </c>
      <c r="C82" s="79"/>
      <c r="D82" s="79"/>
      <c r="E82" s="79"/>
      <c r="F82" s="80"/>
      <c r="G82" s="73"/>
    </row>
    <row r="83" spans="1:7" ht="12" customHeight="1">
      <c r="A83" s="5"/>
      <c r="B83" s="78" t="s">
        <v>40</v>
      </c>
      <c r="C83" s="79"/>
      <c r="D83" s="79"/>
      <c r="E83" s="79"/>
      <c r="F83" s="80"/>
      <c r="G83" s="73"/>
    </row>
    <row r="84" spans="1:7" ht="12" customHeight="1">
      <c r="A84" s="5"/>
      <c r="B84" s="78" t="s">
        <v>41</v>
      </c>
      <c r="C84" s="79"/>
      <c r="D84" s="79"/>
      <c r="E84" s="79"/>
      <c r="F84" s="80"/>
      <c r="G84" s="73"/>
    </row>
    <row r="85" spans="1:7" ht="12" customHeight="1">
      <c r="A85" s="5"/>
      <c r="B85" s="78" t="s">
        <v>42</v>
      </c>
      <c r="C85" s="79"/>
      <c r="D85" s="79"/>
      <c r="E85" s="79"/>
      <c r="F85" s="80"/>
      <c r="G85" s="73"/>
    </row>
    <row r="86" spans="1:7" ht="12" customHeight="1">
      <c r="A86" s="5"/>
      <c r="B86" s="78" t="s">
        <v>43</v>
      </c>
      <c r="C86" s="79"/>
      <c r="D86" s="79"/>
      <c r="E86" s="79"/>
      <c r="F86" s="80"/>
      <c r="G86" s="73"/>
    </row>
    <row r="87" spans="1:7" ht="12.75" customHeight="1" thickBot="1">
      <c r="A87" s="5"/>
      <c r="B87" s="81" t="s">
        <v>44</v>
      </c>
      <c r="C87" s="82"/>
      <c r="D87" s="82"/>
      <c r="E87" s="82"/>
      <c r="F87" s="83"/>
      <c r="G87" s="73"/>
    </row>
    <row r="88" spans="1:7" ht="12.75" customHeight="1">
      <c r="A88" s="5"/>
      <c r="B88" s="84"/>
      <c r="C88" s="79"/>
      <c r="D88" s="79"/>
      <c r="E88" s="79"/>
      <c r="F88" s="79"/>
      <c r="G88" s="73"/>
    </row>
    <row r="89" spans="1:7" ht="15" customHeight="1" thickBot="1">
      <c r="A89" s="5"/>
      <c r="B89" s="174" t="s">
        <v>45</v>
      </c>
      <c r="C89" s="175"/>
      <c r="D89" s="85"/>
      <c r="E89" s="86"/>
      <c r="F89" s="86"/>
      <c r="G89" s="73"/>
    </row>
    <row r="90" spans="1:7" ht="12" customHeight="1">
      <c r="A90" s="5"/>
      <c r="B90" s="87" t="s">
        <v>32</v>
      </c>
      <c r="C90" s="88" t="s">
        <v>46</v>
      </c>
      <c r="D90" s="89" t="s">
        <v>47</v>
      </c>
      <c r="E90" s="86"/>
      <c r="F90" s="86"/>
      <c r="G90" s="73"/>
    </row>
    <row r="91" spans="1:7" ht="12" customHeight="1">
      <c r="A91" s="5"/>
      <c r="B91" s="90" t="s">
        <v>48</v>
      </c>
      <c r="C91" s="91">
        <f>G26</f>
        <v>2992800</v>
      </c>
      <c r="D91" s="163">
        <f>(C91/$C$97)</f>
        <v>0.53044084973050987</v>
      </c>
      <c r="E91" s="86"/>
      <c r="F91" s="86"/>
      <c r="G91" s="73"/>
    </row>
    <row r="92" spans="1:7" ht="12" customHeight="1">
      <c r="A92" s="5"/>
      <c r="B92" s="90" t="s">
        <v>49</v>
      </c>
      <c r="C92" s="92">
        <v>0</v>
      </c>
      <c r="D92" s="163">
        <f t="shared" ref="D92:D96" si="3">(C92/$C$97)</f>
        <v>0</v>
      </c>
      <c r="E92" s="86"/>
      <c r="F92" s="86"/>
      <c r="G92" s="73"/>
    </row>
    <row r="93" spans="1:7" ht="12" customHeight="1">
      <c r="A93" s="5"/>
      <c r="B93" s="90" t="s">
        <v>50</v>
      </c>
      <c r="C93" s="91">
        <f>G39</f>
        <v>466200</v>
      </c>
      <c r="D93" s="163">
        <f t="shared" si="3"/>
        <v>8.2628817209423847E-2</v>
      </c>
      <c r="E93" s="86"/>
      <c r="F93" s="86"/>
      <c r="G93" s="73"/>
    </row>
    <row r="94" spans="1:7" ht="12" customHeight="1">
      <c r="A94" s="5"/>
      <c r="B94" s="90" t="s">
        <v>25</v>
      </c>
      <c r="C94" s="91">
        <f>G62</f>
        <v>1914428</v>
      </c>
      <c r="D94" s="163">
        <f t="shared" si="3"/>
        <v>0.33931128544101863</v>
      </c>
      <c r="E94" s="86"/>
      <c r="F94" s="86"/>
      <c r="G94" s="73"/>
    </row>
    <row r="95" spans="1:7" ht="12" customHeight="1">
      <c r="A95" s="5"/>
      <c r="B95" s="90" t="s">
        <v>51</v>
      </c>
      <c r="C95" s="93">
        <f>G69</f>
        <v>0</v>
      </c>
      <c r="D95" s="163">
        <f t="shared" si="3"/>
        <v>0</v>
      </c>
      <c r="E95" s="94"/>
      <c r="F95" s="94"/>
      <c r="G95" s="73"/>
    </row>
    <row r="96" spans="1:7" ht="12" customHeight="1">
      <c r="A96" s="5"/>
      <c r="B96" s="90" t="s">
        <v>52</v>
      </c>
      <c r="C96" s="93">
        <f>G75</f>
        <v>268671.40000000002</v>
      </c>
      <c r="D96" s="163">
        <f t="shared" si="3"/>
        <v>4.7619047619047623E-2</v>
      </c>
      <c r="E96" s="94"/>
      <c r="F96" s="94"/>
      <c r="G96" s="73"/>
    </row>
    <row r="97" spans="1:7" ht="12.75" customHeight="1" thickBot="1">
      <c r="A97" s="5"/>
      <c r="B97" s="95" t="s">
        <v>53</v>
      </c>
      <c r="C97" s="96">
        <f>SUM(C91:C96)</f>
        <v>5642099.4000000004</v>
      </c>
      <c r="D97" s="97">
        <f>SUM(D91:D96)</f>
        <v>1</v>
      </c>
      <c r="E97" s="94"/>
      <c r="F97" s="94"/>
      <c r="G97" s="73"/>
    </row>
    <row r="98" spans="1:7" ht="12" customHeight="1">
      <c r="A98" s="5"/>
      <c r="B98" s="74"/>
      <c r="C98" s="72"/>
      <c r="D98" s="72"/>
      <c r="E98" s="72"/>
      <c r="F98" s="72"/>
      <c r="G98" s="73"/>
    </row>
    <row r="99" spans="1:7" ht="12.75" customHeight="1">
      <c r="A99" s="5"/>
      <c r="B99" s="98"/>
      <c r="C99" s="72"/>
      <c r="D99" s="72"/>
      <c r="E99" s="72"/>
      <c r="F99" s="72"/>
      <c r="G99" s="73"/>
    </row>
    <row r="100" spans="1:7" ht="12" customHeight="1">
      <c r="A100" s="4"/>
      <c r="B100" s="99"/>
      <c r="C100" s="100" t="s">
        <v>121</v>
      </c>
      <c r="D100" s="101"/>
      <c r="E100" s="102"/>
      <c r="F100" s="103"/>
      <c r="G100" s="73"/>
    </row>
    <row r="101" spans="1:7" ht="12" customHeight="1">
      <c r="A101" s="5"/>
      <c r="B101" s="104" t="s">
        <v>32</v>
      </c>
      <c r="C101" s="105" t="s">
        <v>122</v>
      </c>
      <c r="D101" s="104" t="s">
        <v>59</v>
      </c>
      <c r="E101" s="104" t="s">
        <v>123</v>
      </c>
      <c r="F101" s="94"/>
      <c r="G101" s="73"/>
    </row>
    <row r="102" spans="1:7" ht="12" customHeight="1">
      <c r="A102" s="5"/>
      <c r="B102" s="106" t="s">
        <v>124</v>
      </c>
      <c r="C102" s="107">
        <v>20000</v>
      </c>
      <c r="D102" s="107">
        <v>30000</v>
      </c>
      <c r="E102" s="108">
        <v>40000</v>
      </c>
      <c r="F102" s="109"/>
      <c r="G102" s="110"/>
    </row>
    <row r="103" spans="1:7" ht="12.75" customHeight="1" thickBot="1">
      <c r="A103" s="5"/>
      <c r="B103" s="95" t="s">
        <v>125</v>
      </c>
      <c r="C103" s="96">
        <f>(G76/C102)</f>
        <v>282.10497000000004</v>
      </c>
      <c r="D103" s="96">
        <f>(G76/D102)</f>
        <v>188.06998000000002</v>
      </c>
      <c r="E103" s="111">
        <f>(G76/E102)</f>
        <v>141.05248500000002</v>
      </c>
      <c r="F103" s="109"/>
      <c r="G103" s="110"/>
    </row>
    <row r="104" spans="1:7" ht="15.6" customHeight="1">
      <c r="A104" s="5"/>
      <c r="B104" s="112" t="s">
        <v>54</v>
      </c>
      <c r="C104" s="79"/>
      <c r="D104" s="79"/>
      <c r="E104" s="79"/>
      <c r="F104" s="79"/>
      <c r="G104" s="79"/>
    </row>
  </sheetData>
  <mergeCells count="9">
    <mergeCell ref="E15:F15"/>
    <mergeCell ref="B17:G17"/>
    <mergeCell ref="B89:C89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E809F-0DE4-4059-BE63-1ED274366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442531-3F87-4625-A3B7-8419AB0AF099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1030f0af-99cb-42f1-88fc-acec73331192"/>
    <ds:schemaRef ds:uri="http://schemas.microsoft.com/sharepoint/v3"/>
    <ds:schemaRef ds:uri="http://schemas.microsoft.com/office/infopath/2007/PartnerControls"/>
    <ds:schemaRef ds:uri="c5dbce2d-49dc-4afe-a5b0-d7fb7a90116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FD12C4-E282-4AE6-A5AA-521054B05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2023-03-31T14:29:41Z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