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14655" windowHeight="18000"/>
  </bookViews>
  <sheets>
    <sheet name="LILIUM" sheetId="1" r:id="rId1"/>
  </sheets>
  <definedNames>
    <definedName name="_xlnm.Print_Area" localSheetId="0">LILIUM!$A$1:$G$109</definedName>
  </definedNames>
  <calcPr calcId="162913"/>
</workbook>
</file>

<file path=xl/calcChain.xml><?xml version="1.0" encoding="utf-8"?>
<calcChain xmlns="http://schemas.openxmlformats.org/spreadsheetml/2006/main">
  <c r="G31" i="1" l="1"/>
  <c r="G61" i="1" l="1"/>
  <c r="G60" i="1"/>
  <c r="G59" i="1"/>
  <c r="G64" i="1"/>
  <c r="G67" i="1"/>
  <c r="F37" i="1"/>
  <c r="G37" i="1" s="1"/>
  <c r="G32" i="1"/>
  <c r="G30" i="1"/>
  <c r="G29" i="1"/>
  <c r="G28" i="1"/>
  <c r="G27" i="1"/>
  <c r="G26" i="1"/>
  <c r="G25" i="1"/>
  <c r="G24" i="1"/>
  <c r="G23" i="1"/>
  <c r="G22" i="1"/>
  <c r="G21" i="1"/>
  <c r="G33" i="1" l="1"/>
  <c r="G73" i="1"/>
  <c r="G40" i="1"/>
  <c r="G39" i="1"/>
  <c r="G38" i="1"/>
  <c r="G41" i="1"/>
  <c r="G42" i="1" l="1"/>
  <c r="C96" i="1" s="1"/>
  <c r="G12" i="1"/>
  <c r="G57" i="1"/>
  <c r="C100" i="1" l="1"/>
  <c r="G74" i="1"/>
  <c r="C101" i="1" s="1"/>
  <c r="G68" i="1"/>
  <c r="G65" i="1"/>
  <c r="G62" i="1"/>
  <c r="G51" i="1"/>
  <c r="G79" i="1"/>
  <c r="G69" i="1" l="1"/>
  <c r="C97" i="1"/>
  <c r="G52" i="1"/>
  <c r="C98" i="1" s="1"/>
  <c r="C99" i="1" l="1"/>
  <c r="G76" i="1"/>
  <c r="G77" i="1" s="1"/>
  <c r="G78" i="1" l="1"/>
  <c r="C102" i="1"/>
  <c r="C103" i="1" s="1"/>
  <c r="D101" i="1" s="1"/>
  <c r="C108" i="1" l="1"/>
  <c r="G80" i="1"/>
  <c r="D108" i="1"/>
  <c r="D102" i="1"/>
  <c r="E108" i="1"/>
  <c r="D97" i="1" l="1"/>
  <c r="D99" i="1"/>
  <c r="D96" i="1"/>
  <c r="D100" i="1"/>
  <c r="D98" i="1"/>
  <c r="D103" i="1" l="1"/>
</calcChain>
</file>

<file path=xl/sharedStrings.xml><?xml version="1.0" encoding="utf-8"?>
<sst xmlns="http://schemas.openxmlformats.org/spreadsheetml/2006/main" count="194" uniqueCount="127">
  <si>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</si>
  <si>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</si>
  <si>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</si>
  <si>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</si>
  <si>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</si>
  <si>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</si>
  <si>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</si>
  <si>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</si>
  <si>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</si>
  <si>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</si>
  <si>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</si>
  <si>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</si>
  <si>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</si>
  <si>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</si>
  <si>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</si>
  <si>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</si>
  <si>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</si>
  <si>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</si>
  <si>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</si>
  <si>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</si>
  <si>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</si>
  <si>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</si>
  <si>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</si>
  <si>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</si>
  <si>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</si>
  <si>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</si>
  <si>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</si>
  <si>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</si>
  <si>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</si>
  <si>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</si>
  <si>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</si>
  <si>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</si>
  <si>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</si>
  <si>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</si>
  <si>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</si>
  <si>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</si>
  <si>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</si>
  <si>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</si>
  <si>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</si>
  <si>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</si>
  <si>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</si>
  <si>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</si>
  <si>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</si>
  <si>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</si>
  <si>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</si>
  <si>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</si>
  <si>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</si>
  <si>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</si>
  <si>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</si>
  <si>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Imprevistos</t>
  </si>
  <si>
    <t>(*): Este valor representa el valor mìnimo de venta del producto</t>
  </si>
  <si>
    <t>LILIUM</t>
  </si>
  <si>
    <t xml:space="preserve"> Arcachon LA -14/16</t>
  </si>
  <si>
    <t>Doñihue</t>
  </si>
  <si>
    <t>PRECIO ESPERADO ($/vara)</t>
  </si>
  <si>
    <t>Local</t>
  </si>
  <si>
    <t>Mayo y Diciembre</t>
  </si>
  <si>
    <t>MATERIALES</t>
  </si>
  <si>
    <t>Cantidad</t>
  </si>
  <si>
    <t xml:space="preserve">Cant. Tabla tapa 1x4"x 3,2 mts. </t>
  </si>
  <si>
    <t>Polietileno techo</t>
  </si>
  <si>
    <t>Polietileno cortina</t>
  </si>
  <si>
    <t>Polietileno frente y ventanas</t>
  </si>
  <si>
    <t>Clavo 3"</t>
  </si>
  <si>
    <t>Alambre Galvanizado Nº8</t>
  </si>
  <si>
    <t>Rollo</t>
  </si>
  <si>
    <t>Alquitrán Líquido</t>
  </si>
  <si>
    <t>Gl</t>
  </si>
  <si>
    <t>Postes 4" x 3 mts.</t>
  </si>
  <si>
    <t>Listones madera 1"x1" x 3,20</t>
  </si>
  <si>
    <t>Construcción invernadero</t>
  </si>
  <si>
    <t>Subtotal Materiales</t>
  </si>
  <si>
    <t>Primavera - Otoño</t>
  </si>
  <si>
    <t>FUNGICIDAS</t>
  </si>
  <si>
    <t>Bravo 720</t>
  </si>
  <si>
    <t>Kit sistema riego</t>
  </si>
  <si>
    <t>COSTO TOTAL</t>
  </si>
  <si>
    <t>ESCENARIOS COSTO UNITARIO  (varas)</t>
  </si>
  <si>
    <t>Rendimiento (varas)</t>
  </si>
  <si>
    <t>Costo unitario ($varas) (*)</t>
  </si>
  <si>
    <t>Materiales invernadero</t>
  </si>
  <si>
    <t xml:space="preserve">Heladas- Sequia </t>
  </si>
  <si>
    <t>RENDIMIENTO (VARAS; INVERNADERO 210 m2)</t>
  </si>
  <si>
    <t>Preparación de suelo</t>
  </si>
  <si>
    <t>Plantación</t>
  </si>
  <si>
    <t>Manejo fitosanitario</t>
  </si>
  <si>
    <t>Fertilizacion y riego</t>
  </si>
  <si>
    <t>JM</t>
  </si>
  <si>
    <t xml:space="preserve">Traslados </t>
  </si>
  <si>
    <t>Enero-Diciembre</t>
  </si>
  <si>
    <t>COSTOS DIRECTOS DE CONSTRUCCIÓN INVERNADERO 210 M2 Y ESTABLECIMIENTO DE BULBOS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</si>
  <si>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</si>
  <si>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</si>
  <si>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Otros</t>
  </si>
  <si>
    <t>Polietileno Caza-Perro</t>
  </si>
  <si>
    <t>Mayo</t>
  </si>
  <si>
    <t>Acaban</t>
  </si>
  <si>
    <t>Mayo - Diciembre</t>
  </si>
  <si>
    <t>Sulfato de Magnesio</t>
  </si>
  <si>
    <t>Sulfato de Potasio</t>
  </si>
  <si>
    <t>Todas</t>
  </si>
  <si>
    <t>Bulbos LILIUM</t>
  </si>
  <si>
    <t>Nitrato de calcio</t>
  </si>
  <si>
    <t>L</t>
  </si>
  <si>
    <t>Enero</t>
  </si>
  <si>
    <t>Rovral WP</t>
  </si>
  <si>
    <t>Biotron plus</t>
  </si>
  <si>
    <t>SEMILLA- BULBO</t>
  </si>
  <si>
    <t>Clavo 2,5"</t>
  </si>
  <si>
    <t>Cosecha</t>
  </si>
  <si>
    <t>Karate zeon 50 CS</t>
  </si>
  <si>
    <t>2.  Precio de Insumos corresponde a  precios  colocados en el predio.</t>
  </si>
  <si>
    <t>3. Precio esperado por ventas corresponde a precio colocado en el domicilio del comprador, ( incluye Ingreso a Feria).</t>
  </si>
  <si>
    <t>4. Los insumos aplicados (tipo y dosis) son referenciales y deben correspoder al territorio en particular.</t>
  </si>
  <si>
    <t>5. El costo de la maquinaria incluye costo del operador, combustible y  arriendo de la maquinaria propiamente tal.</t>
  </si>
  <si>
    <t>6. El  costo de la mano de obra incluye impuestos e  imposiciones.</t>
  </si>
  <si>
    <t>7. Ficha incorpora la construcción de invernadero de madera de 210 m2.</t>
  </si>
  <si>
    <t>8. Rendimiento estimado de 3 porducciones al año, enfocadas en epocas de mayor demanda (Febrero, Mayo y Noviembre).</t>
  </si>
  <si>
    <t>9. Densidad de plantación 60 bulbos por m2, en a 10 cm de profundidad en camellones de 1,2 m de ancho con 60 cm de pasillo.</t>
  </si>
  <si>
    <t>Febrero-Junio-Noviembre</t>
  </si>
  <si>
    <t>Anual</t>
  </si>
  <si>
    <t>Mayo-Octubre-Febrero</t>
  </si>
  <si>
    <t>Septiembre-Mayo</t>
  </si>
  <si>
    <t>Mayo-Septiembre</t>
  </si>
  <si>
    <t>Septiembre-Febrero</t>
  </si>
  <si>
    <t>Subtotal Mano Obra</t>
  </si>
  <si>
    <t>Subtotal Jornadas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</si>
</sst>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1" fillId="0" borderId="14" applyFont="0" applyFill="0" applyBorder="0" applyAlignment="0" applyProtection="0"/>
    <xf numFmtId="0" fontId="5" fillId="0" borderId="14"/>
    <xf numFmtId="41" fontId="11" fillId="0" borderId="0" applyFont="0" applyFill="0" applyBorder="0" applyAlignment="0" applyProtection="0"/>
  </cellStyleXfs>
  <cellXfs count="112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0" xfId="0" applyFont="1" applyFill="1" applyBorder="1" applyAlignment="1"/>
    <xf numFmtId="0" fontId="2" fillId="9" borderId="15" xfId="0" applyFont="1" applyFill="1" applyBorder="1" applyAlignment="1"/>
    <xf numFmtId="49" fontId="8" fillId="9" borderId="30" xfId="0" applyNumberFormat="1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5" borderId="17" xfId="0" applyNumberFormat="1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166" fontId="7" fillId="5" borderId="19" xfId="0" applyNumberFormat="1" applyFont="1" applyFill="1" applyBorder="1" applyAlignment="1">
      <alignment vertical="center"/>
    </xf>
    <xf numFmtId="49" fontId="7" fillId="3" borderId="20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49" fontId="7" fillId="5" borderId="20" xfId="0" applyNumberFormat="1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166" fontId="7" fillId="2" borderId="14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6" borderId="14" xfId="0" applyFont="1" applyFill="1" applyBorder="1" applyAlignment="1"/>
    <xf numFmtId="49" fontId="4" fillId="2" borderId="2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2" fillId="2" borderId="23" xfId="0" applyNumberFormat="1" applyFont="1" applyFill="1" applyBorder="1" applyAlignment="1"/>
    <xf numFmtId="167" fontId="4" fillId="2" borderId="6" xfId="0" applyNumberFormat="1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49" fontId="4" fillId="7" borderId="24" xfId="0" applyNumberFormat="1" applyFont="1" applyFill="1" applyBorder="1" applyAlignment="1">
      <alignment vertical="center"/>
    </xf>
    <xf numFmtId="167" fontId="4" fillId="7" borderId="25" xfId="0" applyNumberFormat="1" applyFont="1" applyFill="1" applyBorder="1" applyAlignment="1">
      <alignment vertical="center"/>
    </xf>
    <xf numFmtId="9" fontId="4" fillId="7" borderId="26" xfId="0" applyNumberFormat="1" applyFont="1" applyFill="1" applyBorder="1" applyAlignment="1">
      <alignment vertical="center"/>
    </xf>
    <xf numFmtId="49" fontId="4" fillId="7" borderId="27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166" fontId="4" fillId="2" borderId="14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41" fontId="4" fillId="7" borderId="28" xfId="3" applyFont="1" applyFill="1" applyBorder="1" applyAlignment="1">
      <alignment vertical="center"/>
    </xf>
    <xf numFmtId="41" fontId="4" fillId="7" borderId="29" xfId="3" applyFont="1" applyFill="1" applyBorder="1" applyAlignment="1">
      <alignment vertical="center"/>
    </xf>
    <xf numFmtId="49" fontId="4" fillId="2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/>
    <xf numFmtId="0" fontId="2" fillId="2" borderId="36" xfId="0" applyFont="1" applyFill="1" applyBorder="1" applyAlignment="1"/>
    <xf numFmtId="49" fontId="2" fillId="2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/>
    <xf numFmtId="49" fontId="2" fillId="2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49" fontId="4" fillId="7" borderId="42" xfId="0" applyNumberFormat="1" applyFont="1" applyFill="1" applyBorder="1" applyAlignment="1">
      <alignment vertical="center"/>
    </xf>
    <xf numFmtId="49" fontId="4" fillId="7" borderId="31" xfId="0" applyNumberFormat="1" applyFont="1" applyFill="1" applyBorder="1" applyAlignment="1">
      <alignment vertical="center"/>
    </xf>
    <xf numFmtId="49" fontId="2" fillId="7" borderId="43" xfId="0" applyNumberFormat="1" applyFont="1" applyFill="1" applyBorder="1" applyAlignment="1"/>
    <xf numFmtId="0" fontId="2" fillId="8" borderId="46" xfId="0" applyFont="1" applyFill="1" applyBorder="1" applyAlignment="1"/>
    <xf numFmtId="0" fontId="7" fillId="8" borderId="44" xfId="0" applyFont="1" applyFill="1" applyBorder="1" applyAlignment="1">
      <alignment vertical="center"/>
    </xf>
    <xf numFmtId="49" fontId="10" fillId="8" borderId="45" xfId="0" applyNumberFormat="1" applyFont="1" applyFill="1" applyBorder="1" applyAlignment="1">
      <alignment vertical="center"/>
    </xf>
    <xf numFmtId="0" fontId="7" fillId="8" borderId="45" xfId="0" applyFont="1" applyFill="1" applyBorder="1" applyAlignment="1">
      <alignment vertical="center"/>
    </xf>
    <xf numFmtId="0" fontId="7" fillId="8" borderId="46" xfId="0" applyFont="1" applyFill="1" applyBorder="1" applyAlignment="1">
      <alignment vertical="center"/>
    </xf>
    <xf numFmtId="166" fontId="7" fillId="10" borderId="21" xfId="0" applyNumberFormat="1" applyFont="1" applyFill="1" applyBorder="1" applyAlignment="1">
      <alignment vertical="center"/>
    </xf>
    <xf numFmtId="49" fontId="10" fillId="8" borderId="44" xfId="0" applyNumberFormat="1" applyFont="1" applyFill="1" applyBorder="1" applyAlignment="1">
      <alignment vertical="center"/>
    </xf>
    <xf numFmtId="0" fontId="4" fillId="8" borderId="45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0" fontId="2" fillId="2" borderId="2" xfId="0" applyFont="1" applyFill="1" applyBorder="1" applyAlignment="1">
      <alignment horizontal="right" vertical="center"/>
    </xf>
    <xf numFmtId="0" fontId="0" fillId="0" borderId="0" xfId="0" applyNumberFormat="1" applyFont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2" fillId="3" borderId="11" xfId="0" applyNumberFormat="1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3" fontId="12" fillId="3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4" fillId="2" borderId="13" xfId="0" applyFont="1" applyFill="1" applyBorder="1" applyAlignment="1"/>
    <xf numFmtId="3" fontId="14" fillId="2" borderId="13" xfId="0" applyNumberFormat="1" applyFont="1" applyFill="1" applyBorder="1" applyAlignment="1"/>
    <xf numFmtId="0" fontId="0" fillId="0" borderId="14" xfId="0" applyNumberFormat="1" applyFont="1" applyBorder="1" applyAlignment="1"/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32" xfId="0" applyNumberFormat="1" applyFont="1" applyFill="1" applyBorder="1" applyAlignment="1">
      <alignment horizontal="left" vertical="center"/>
    </xf>
    <xf numFmtId="49" fontId="2" fillId="2" borderId="33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9" fontId="2" fillId="2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</cellXfs>
  <cellStyles count="4">
    <cellStyle name="Millares [0]" xfId="3" builtinId="6"/>
    <cellStyle name="Millares 3" xfId="1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7</xdr:col>
      <xdr:colOff>7620</xdr:colOff>
      <xdr:row>7</xdr:row>
      <xdr:rowOff>135330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7620"/>
          <a:ext cx="6240780" cy="1461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topLeftCell="B1" zoomScale="125" workbookViewId="0">
      <selection activeCell="G84" sqref="G84"/>
    </sheetView>
  </sheetViews>
  <sheetFormatPr baseColWidth="10" defaultColWidth="10.85546875" defaultRowHeight="11.25" customHeight="1"/>
  <cols>
    <col min="1" max="1" width="9.28515625" style="8" customWidth="1"/>
    <col min="2" max="2" width="18" style="8" customWidth="1"/>
    <col min="3" max="3" width="19.42578125" style="8" customWidth="1"/>
    <col min="4" max="4" width="9.42578125" style="8" customWidth="1"/>
    <col min="5" max="5" width="20.28515625" style="8" bestFit="1" customWidth="1"/>
    <col min="6" max="6" width="14.140625" style="8" customWidth="1"/>
    <col min="7" max="7" width="12" style="8" bestFit="1" customWidth="1"/>
    <col min="8" max="255" width="10.85546875" style="8" customWidth="1"/>
    <col min="256" max="16384" width="10.85546875" style="9"/>
  </cols>
  <sheetData>
    <row r="1" spans="1:7" ht="15" customHeight="1">
      <c r="A1" s="7"/>
      <c r="B1" s="7"/>
      <c r="C1" s="7"/>
      <c r="D1" s="7"/>
      <c r="E1" s="7"/>
      <c r="F1" s="7"/>
      <c r="G1" s="7"/>
    </row>
    <row r="2" spans="1:7" ht="15" customHeight="1">
      <c r="A2" s="7"/>
      <c r="B2" s="7"/>
      <c r="C2" s="7"/>
      <c r="D2" s="7"/>
      <c r="E2" s="7"/>
      <c r="F2" s="7"/>
      <c r="G2" s="7"/>
    </row>
    <row r="3" spans="1:7" ht="15" customHeight="1">
      <c r="A3" s="7"/>
      <c r="B3" s="7"/>
      <c r="C3" s="7"/>
      <c r="D3" s="7"/>
      <c r="E3" s="7"/>
      <c r="F3" s="7"/>
      <c r="G3" s="7"/>
    </row>
    <row r="4" spans="1:7" ht="15" customHeight="1">
      <c r="A4" s="7"/>
      <c r="B4" s="7"/>
      <c r="C4" s="7"/>
      <c r="D4" s="7"/>
      <c r="E4" s="7"/>
      <c r="F4" s="7"/>
      <c r="G4" s="7"/>
    </row>
    <row r="5" spans="1:7" ht="15" customHeight="1">
      <c r="A5" s="7"/>
      <c r="B5" s="7"/>
      <c r="C5" s="7"/>
      <c r="D5" s="7"/>
      <c r="E5" s="7"/>
      <c r="F5" s="7"/>
      <c r="G5" s="7"/>
    </row>
    <row r="6" spans="1:7" ht="15" customHeight="1">
      <c r="A6" s="7"/>
      <c r="B6" s="7"/>
      <c r="C6" s="7"/>
      <c r="D6" s="7"/>
      <c r="E6" s="7"/>
      <c r="F6" s="7"/>
      <c r="G6" s="7"/>
    </row>
    <row r="7" spans="1:7" ht="15" customHeight="1">
      <c r="A7" s="7"/>
      <c r="B7" s="7"/>
      <c r="C7" s="7"/>
      <c r="D7" s="7"/>
      <c r="E7" s="7"/>
      <c r="F7" s="7"/>
      <c r="G7" s="7"/>
    </row>
    <row r="8" spans="1:7" ht="15" customHeight="1">
      <c r="A8" s="7"/>
      <c r="B8" s="10"/>
      <c r="C8" s="11"/>
      <c r="D8" s="7"/>
      <c r="E8" s="11"/>
      <c r="F8" s="11"/>
      <c r="G8" s="11"/>
    </row>
    <row r="9" spans="1:7" ht="24.75" customHeight="1">
      <c r="A9" s="12"/>
      <c r="B9" s="13" t="s">
        <v>0</v>
      </c>
      <c r="C9" s="5" t="s">
        <v>51</v>
      </c>
      <c r="D9" s="14"/>
      <c r="E9" s="80" t="s">
        <v>82</v>
      </c>
      <c r="F9" s="81"/>
      <c r="G9" s="15">
        <v>22680</v>
      </c>
    </row>
    <row r="10" spans="1:7" ht="14.25" customHeight="1">
      <c r="A10" s="12"/>
      <c r="B10" s="1" t="s">
        <v>1</v>
      </c>
      <c r="C10" s="4" t="s">
        <v>52</v>
      </c>
      <c r="D10" s="16"/>
      <c r="E10" s="104" t="s">
        <v>2</v>
      </c>
      <c r="F10" s="105"/>
      <c r="G10" s="5" t="s">
        <v>97</v>
      </c>
    </row>
    <row r="11" spans="1:7" ht="18" customHeight="1">
      <c r="A11" s="12"/>
      <c r="B11" s="1" t="s">
        <v>3</v>
      </c>
      <c r="C11" s="5" t="s">
        <v>4</v>
      </c>
      <c r="D11" s="16"/>
      <c r="E11" s="104" t="s">
        <v>54</v>
      </c>
      <c r="F11" s="105"/>
      <c r="G11" s="110">
        <v>550</v>
      </c>
    </row>
    <row r="12" spans="1:7" ht="11.25" customHeight="1">
      <c r="A12" s="12"/>
      <c r="B12" s="1" t="s">
        <v>5</v>
      </c>
      <c r="C12" s="4" t="s">
        <v>6</v>
      </c>
      <c r="D12" s="16"/>
      <c r="E12" s="106" t="s">
        <v>7</v>
      </c>
      <c r="F12" s="107"/>
      <c r="G12" s="2">
        <f>(G9*G11)</f>
        <v>12474000</v>
      </c>
    </row>
    <row r="13" spans="1:7" ht="11.25" customHeight="1">
      <c r="A13" s="12"/>
      <c r="B13" s="1" t="s">
        <v>8</v>
      </c>
      <c r="C13" s="5" t="s">
        <v>53</v>
      </c>
      <c r="D13" s="16"/>
      <c r="E13" s="104" t="s">
        <v>9</v>
      </c>
      <c r="F13" s="105"/>
      <c r="G13" s="5" t="s">
        <v>55</v>
      </c>
    </row>
    <row r="14" spans="1:7" ht="13.5" customHeight="1">
      <c r="A14" s="12"/>
      <c r="B14" s="1" t="s">
        <v>10</v>
      </c>
      <c r="C14" s="5" t="s">
        <v>100</v>
      </c>
      <c r="D14" s="16"/>
      <c r="E14" s="104" t="s">
        <v>11</v>
      </c>
      <c r="F14" s="105"/>
      <c r="G14" s="5" t="s">
        <v>56</v>
      </c>
    </row>
    <row r="15" spans="1:7" ht="12.75">
      <c r="A15" s="12"/>
      <c r="B15" s="1" t="s">
        <v>12</v>
      </c>
      <c r="C15" s="3" t="s">
        <v>104</v>
      </c>
      <c r="D15" s="16"/>
      <c r="E15" s="108" t="s">
        <v>13</v>
      </c>
      <c r="F15" s="109"/>
      <c r="G15" s="4" t="s">
        <v>81</v>
      </c>
    </row>
    <row r="16" spans="1:7" ht="12" customHeight="1">
      <c r="A16" s="7"/>
      <c r="B16" s="17"/>
      <c r="C16" s="18"/>
      <c r="D16" s="11"/>
      <c r="E16" s="19"/>
      <c r="F16" s="19"/>
      <c r="G16" s="20"/>
    </row>
    <row r="17" spans="1:255" ht="12" customHeight="1">
      <c r="A17" s="21"/>
      <c r="B17" s="82" t="s">
        <v>90</v>
      </c>
      <c r="C17" s="83"/>
      <c r="D17" s="83"/>
      <c r="E17" s="83"/>
      <c r="F17" s="83"/>
      <c r="G17" s="83"/>
    </row>
    <row r="18" spans="1:255" ht="12" customHeight="1">
      <c r="A18" s="22"/>
      <c r="B18" s="23"/>
      <c r="C18" s="24"/>
      <c r="D18" s="24"/>
      <c r="E18" s="24"/>
      <c r="F18" s="24"/>
      <c r="G18" s="24"/>
    </row>
    <row r="19" spans="1:255" customFormat="1" ht="12" customHeight="1">
      <c r="A19" s="84"/>
      <c r="B19" s="26" t="s">
        <v>57</v>
      </c>
      <c r="C19" s="27"/>
      <c r="D19" s="28"/>
      <c r="E19" s="28"/>
      <c r="F19" s="29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</row>
    <row r="20" spans="1:255" customFormat="1" ht="24" customHeight="1">
      <c r="A20" s="84"/>
      <c r="B20" s="87" t="s">
        <v>15</v>
      </c>
      <c r="C20" s="88" t="s">
        <v>16</v>
      </c>
      <c r="D20" s="88" t="s">
        <v>58</v>
      </c>
      <c r="E20" s="87" t="s">
        <v>18</v>
      </c>
      <c r="F20" s="88" t="s">
        <v>19</v>
      </c>
      <c r="G20" s="87" t="s">
        <v>20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</row>
    <row r="21" spans="1:255" s="95" customFormat="1" ht="12" customHeight="1">
      <c r="A21" s="89"/>
      <c r="B21" s="90" t="s">
        <v>68</v>
      </c>
      <c r="C21" s="91" t="s">
        <v>16</v>
      </c>
      <c r="D21" s="91">
        <v>48</v>
      </c>
      <c r="E21" s="91" t="s">
        <v>95</v>
      </c>
      <c r="F21" s="92">
        <v>6800</v>
      </c>
      <c r="G21" s="93">
        <f>D21*F21</f>
        <v>326400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</row>
    <row r="22" spans="1:255" s="95" customFormat="1" ht="12" customHeight="1">
      <c r="A22" s="89"/>
      <c r="B22" s="90" t="s">
        <v>59</v>
      </c>
      <c r="C22" s="91" t="s">
        <v>16</v>
      </c>
      <c r="D22" s="91">
        <v>145</v>
      </c>
      <c r="E22" s="91" t="s">
        <v>95</v>
      </c>
      <c r="F22" s="92">
        <v>1500</v>
      </c>
      <c r="G22" s="93">
        <f t="shared" ref="G22:G31" si="0">D22*F22</f>
        <v>217500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</row>
    <row r="23" spans="1:255" s="95" customFormat="1" ht="12" customHeight="1">
      <c r="A23" s="89"/>
      <c r="B23" s="90" t="s">
        <v>69</v>
      </c>
      <c r="C23" s="91" t="s">
        <v>16</v>
      </c>
      <c r="D23" s="91">
        <v>80</v>
      </c>
      <c r="E23" s="91" t="s">
        <v>95</v>
      </c>
      <c r="F23" s="92">
        <v>230</v>
      </c>
      <c r="G23" s="93">
        <f t="shared" si="0"/>
        <v>18400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</row>
    <row r="24" spans="1:255" s="95" customFormat="1" ht="12" customHeight="1">
      <c r="A24" s="89"/>
      <c r="B24" s="90" t="s">
        <v>60</v>
      </c>
      <c r="C24" s="91" t="s">
        <v>31</v>
      </c>
      <c r="D24" s="91">
        <v>49.6</v>
      </c>
      <c r="E24" s="91" t="s">
        <v>95</v>
      </c>
      <c r="F24" s="92">
        <v>3048</v>
      </c>
      <c r="G24" s="93">
        <f t="shared" si="0"/>
        <v>151180.80000000002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</row>
    <row r="25" spans="1:255" s="95" customFormat="1" ht="12" customHeight="1">
      <c r="A25" s="89"/>
      <c r="B25" s="90" t="s">
        <v>61</v>
      </c>
      <c r="C25" s="91" t="s">
        <v>31</v>
      </c>
      <c r="D25" s="91">
        <v>24.8</v>
      </c>
      <c r="E25" s="91" t="s">
        <v>95</v>
      </c>
      <c r="F25" s="92">
        <v>3048</v>
      </c>
      <c r="G25" s="93">
        <f t="shared" si="0"/>
        <v>75590.400000000009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</row>
    <row r="26" spans="1:255" s="95" customFormat="1" ht="12" customHeight="1">
      <c r="A26" s="89"/>
      <c r="B26" s="90" t="s">
        <v>62</v>
      </c>
      <c r="C26" s="91" t="s">
        <v>31</v>
      </c>
      <c r="D26" s="91">
        <v>6.4</v>
      </c>
      <c r="E26" s="91" t="s">
        <v>95</v>
      </c>
      <c r="F26" s="92">
        <v>3048</v>
      </c>
      <c r="G26" s="93">
        <f t="shared" si="0"/>
        <v>19507.2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</row>
    <row r="27" spans="1:255" s="95" customFormat="1" ht="12" customHeight="1">
      <c r="A27" s="89"/>
      <c r="B27" s="90" t="s">
        <v>94</v>
      </c>
      <c r="C27" s="91" t="s">
        <v>31</v>
      </c>
      <c r="D27" s="91">
        <v>15.2</v>
      </c>
      <c r="E27" s="91" t="s">
        <v>95</v>
      </c>
      <c r="F27" s="92">
        <v>3048</v>
      </c>
      <c r="G27" s="93">
        <f t="shared" si="0"/>
        <v>46329.599999999999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</row>
    <row r="28" spans="1:255" s="95" customFormat="1" ht="12" customHeight="1">
      <c r="A28" s="89"/>
      <c r="B28" s="90" t="s">
        <v>63</v>
      </c>
      <c r="C28" s="91" t="s">
        <v>31</v>
      </c>
      <c r="D28" s="91">
        <v>10</v>
      </c>
      <c r="E28" s="91" t="s">
        <v>95</v>
      </c>
      <c r="F28" s="92">
        <v>1250</v>
      </c>
      <c r="G28" s="93">
        <f t="shared" si="0"/>
        <v>12500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</row>
    <row r="29" spans="1:255" s="95" customFormat="1" ht="12" customHeight="1">
      <c r="A29" s="89"/>
      <c r="B29" s="90" t="s">
        <v>108</v>
      </c>
      <c r="C29" s="91" t="s">
        <v>31</v>
      </c>
      <c r="D29" s="91">
        <v>3</v>
      </c>
      <c r="E29" s="91" t="s">
        <v>95</v>
      </c>
      <c r="F29" s="92">
        <v>1350</v>
      </c>
      <c r="G29" s="93">
        <f t="shared" si="0"/>
        <v>4050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</row>
    <row r="30" spans="1:255" s="95" customFormat="1" ht="12" customHeight="1">
      <c r="A30" s="89"/>
      <c r="B30" s="90" t="s">
        <v>64</v>
      </c>
      <c r="C30" s="91" t="s">
        <v>65</v>
      </c>
      <c r="D30" s="91">
        <v>1</v>
      </c>
      <c r="E30" s="91" t="s">
        <v>95</v>
      </c>
      <c r="F30" s="92">
        <v>25300</v>
      </c>
      <c r="G30" s="93">
        <f t="shared" si="0"/>
        <v>25300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</row>
    <row r="31" spans="1:255" s="95" customFormat="1" ht="12" customHeight="1">
      <c r="A31" s="89"/>
      <c r="B31" s="90" t="s">
        <v>66</v>
      </c>
      <c r="C31" s="91" t="s">
        <v>67</v>
      </c>
      <c r="D31" s="91">
        <v>1</v>
      </c>
      <c r="E31" s="91" t="s">
        <v>95</v>
      </c>
      <c r="F31" s="92">
        <v>8800</v>
      </c>
      <c r="G31" s="93">
        <f t="shared" si="0"/>
        <v>8800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</row>
    <row r="32" spans="1:255" s="95" customFormat="1" ht="12" customHeight="1">
      <c r="A32" s="89"/>
      <c r="B32" s="90" t="s">
        <v>75</v>
      </c>
      <c r="C32" s="91" t="s">
        <v>16</v>
      </c>
      <c r="D32" s="91">
        <v>1</v>
      </c>
      <c r="E32" s="91" t="s">
        <v>95</v>
      </c>
      <c r="F32" s="92">
        <v>1230000</v>
      </c>
      <c r="G32" s="93">
        <f>D32*F32</f>
        <v>1230000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</row>
    <row r="33" spans="1:255" customFormat="1" ht="11.25" customHeight="1">
      <c r="A33" s="86"/>
      <c r="B33" s="96" t="s">
        <v>71</v>
      </c>
      <c r="C33" s="97"/>
      <c r="D33" s="97"/>
      <c r="E33" s="97"/>
      <c r="F33" s="98"/>
      <c r="G33" s="99">
        <f>SUM(G21:G32)</f>
        <v>2135558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</row>
    <row r="34" spans="1:255" customFormat="1" ht="15.75" customHeight="1">
      <c r="A34" s="84"/>
      <c r="B34" s="100"/>
      <c r="C34" s="101"/>
      <c r="D34" s="101"/>
      <c r="E34" s="101"/>
      <c r="F34" s="102"/>
      <c r="G34" s="102"/>
      <c r="H34" s="86"/>
      <c r="I34" s="86"/>
      <c r="J34" s="86"/>
      <c r="K34" s="103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</row>
    <row r="35" spans="1:255" customFormat="1" ht="12" customHeight="1">
      <c r="A35" s="84"/>
      <c r="B35" s="26" t="s">
        <v>14</v>
      </c>
      <c r="C35" s="27"/>
      <c r="D35" s="28"/>
      <c r="E35" s="28"/>
      <c r="F35" s="29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</row>
    <row r="36" spans="1:255" customFormat="1" ht="24" customHeight="1">
      <c r="A36" s="84"/>
      <c r="B36" s="87" t="s">
        <v>15</v>
      </c>
      <c r="C36" s="88" t="s">
        <v>16</v>
      </c>
      <c r="D36" s="88" t="s">
        <v>58</v>
      </c>
      <c r="E36" s="87" t="s">
        <v>18</v>
      </c>
      <c r="F36" s="88" t="s">
        <v>19</v>
      </c>
      <c r="G36" s="87" t="s">
        <v>20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</row>
    <row r="37" spans="1:255" s="95" customFormat="1" ht="12" customHeight="1">
      <c r="A37" s="89"/>
      <c r="B37" s="90" t="s">
        <v>70</v>
      </c>
      <c r="C37" s="91" t="s">
        <v>21</v>
      </c>
      <c r="D37" s="91">
        <v>6</v>
      </c>
      <c r="E37" s="91" t="s">
        <v>95</v>
      </c>
      <c r="F37" s="92">
        <f>4000*30</f>
        <v>120000</v>
      </c>
      <c r="G37" s="93">
        <f>+D37*F37</f>
        <v>720000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</row>
    <row r="38" spans="1:255" s="95" customFormat="1" ht="12" customHeight="1">
      <c r="A38" s="89"/>
      <c r="B38" s="90" t="s">
        <v>84</v>
      </c>
      <c r="C38" s="91" t="s">
        <v>21</v>
      </c>
      <c r="D38" s="91">
        <v>9</v>
      </c>
      <c r="E38" s="91" t="s">
        <v>119</v>
      </c>
      <c r="F38" s="92">
        <v>25000</v>
      </c>
      <c r="G38" s="93">
        <f t="shared" ref="G38:G41" si="1">(D38*F38)</f>
        <v>225000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</row>
    <row r="39" spans="1:255" s="95" customFormat="1" ht="12" customHeight="1">
      <c r="A39" s="89"/>
      <c r="B39" s="90" t="s">
        <v>85</v>
      </c>
      <c r="C39" s="91" t="s">
        <v>21</v>
      </c>
      <c r="D39" s="91">
        <v>3</v>
      </c>
      <c r="E39" s="91" t="s">
        <v>120</v>
      </c>
      <c r="F39" s="92">
        <v>25000</v>
      </c>
      <c r="G39" s="93">
        <f t="shared" si="1"/>
        <v>75000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</row>
    <row r="40" spans="1:255" s="95" customFormat="1" ht="12" customHeight="1">
      <c r="A40" s="89"/>
      <c r="B40" s="90" t="s">
        <v>86</v>
      </c>
      <c r="C40" s="91" t="s">
        <v>21</v>
      </c>
      <c r="D40" s="91">
        <v>12</v>
      </c>
      <c r="E40" s="91" t="s">
        <v>120</v>
      </c>
      <c r="F40" s="92">
        <v>25000</v>
      </c>
      <c r="G40" s="93">
        <f t="shared" ref="G40" si="2">(D40*F40)</f>
        <v>300000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</row>
    <row r="41" spans="1:255" s="95" customFormat="1" ht="12" customHeight="1">
      <c r="A41" s="89"/>
      <c r="B41" s="90" t="s">
        <v>109</v>
      </c>
      <c r="C41" s="91" t="s">
        <v>21</v>
      </c>
      <c r="D41" s="91">
        <v>9</v>
      </c>
      <c r="E41" s="91" t="s">
        <v>121</v>
      </c>
      <c r="F41" s="92">
        <v>25000</v>
      </c>
      <c r="G41" s="93">
        <f t="shared" si="1"/>
        <v>225000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</row>
    <row r="42" spans="1:255" customFormat="1" ht="11.25" customHeight="1">
      <c r="A42" s="86"/>
      <c r="B42" s="96" t="s">
        <v>125</v>
      </c>
      <c r="C42" s="97"/>
      <c r="D42" s="97"/>
      <c r="E42" s="97"/>
      <c r="F42" s="98"/>
      <c r="G42" s="99">
        <f>SUM(G37:G41)</f>
        <v>1545000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</row>
    <row r="43" spans="1:255" customFormat="1" ht="15.75" customHeight="1">
      <c r="A43" s="84"/>
      <c r="B43" s="100"/>
      <c r="C43" s="101"/>
      <c r="D43" s="101"/>
      <c r="E43" s="101"/>
      <c r="F43" s="102"/>
      <c r="G43" s="102"/>
      <c r="H43" s="86"/>
      <c r="I43" s="86"/>
      <c r="J43" s="86"/>
      <c r="K43" s="103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</row>
    <row r="44" spans="1:255" customFormat="1" ht="12" customHeight="1">
      <c r="A44" s="84"/>
      <c r="B44" s="26" t="s">
        <v>22</v>
      </c>
      <c r="C44" s="27"/>
      <c r="D44" s="28"/>
      <c r="E44" s="28"/>
      <c r="F44" s="29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</row>
    <row r="45" spans="1:255" customFormat="1" ht="24" customHeight="1">
      <c r="A45" s="84"/>
      <c r="B45" s="87" t="s">
        <v>15</v>
      </c>
      <c r="C45" s="88" t="s">
        <v>16</v>
      </c>
      <c r="D45" s="88" t="s">
        <v>58</v>
      </c>
      <c r="E45" s="87" t="s">
        <v>18</v>
      </c>
      <c r="F45" s="88" t="s">
        <v>19</v>
      </c>
      <c r="G45" s="87" t="s">
        <v>20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</row>
    <row r="46" spans="1:255" s="95" customFormat="1" ht="12" customHeight="1">
      <c r="A46" s="89"/>
      <c r="B46" s="90"/>
      <c r="C46" s="91"/>
      <c r="D46" s="91"/>
      <c r="E46" s="91"/>
      <c r="F46" s="92"/>
      <c r="G46" s="93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</row>
    <row r="47" spans="1:255" customFormat="1" ht="11.25" customHeight="1">
      <c r="A47" s="86"/>
      <c r="B47" s="96" t="s">
        <v>126</v>
      </c>
      <c r="C47" s="97"/>
      <c r="D47" s="97"/>
      <c r="E47" s="97"/>
      <c r="F47" s="98"/>
      <c r="G47" s="99">
        <v>0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</row>
    <row r="48" spans="1:255" customFormat="1" ht="15.75" customHeight="1">
      <c r="A48" s="84"/>
      <c r="B48" s="100"/>
      <c r="C48" s="101"/>
      <c r="D48" s="101"/>
      <c r="E48" s="101"/>
      <c r="F48" s="102"/>
      <c r="G48" s="102"/>
      <c r="H48" s="86"/>
      <c r="I48" s="86"/>
      <c r="J48" s="86"/>
      <c r="K48" s="103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</row>
    <row r="49" spans="1:255" customFormat="1" ht="12" customHeight="1">
      <c r="A49" s="84"/>
      <c r="B49" s="26" t="s">
        <v>23</v>
      </c>
      <c r="C49" s="27"/>
      <c r="D49" s="28"/>
      <c r="E49" s="28"/>
      <c r="F49" s="29"/>
      <c r="G49" s="8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</row>
    <row r="50" spans="1:255" customFormat="1" ht="24" customHeight="1">
      <c r="A50" s="84"/>
      <c r="B50" s="87" t="s">
        <v>15</v>
      </c>
      <c r="C50" s="88" t="s">
        <v>16</v>
      </c>
      <c r="D50" s="88" t="s">
        <v>17</v>
      </c>
      <c r="E50" s="87" t="s">
        <v>18</v>
      </c>
      <c r="F50" s="88" t="s">
        <v>19</v>
      </c>
      <c r="G50" s="87" t="s">
        <v>20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</row>
    <row r="51" spans="1:255" s="95" customFormat="1" ht="12" customHeight="1">
      <c r="A51" s="89"/>
      <c r="B51" s="90" t="s">
        <v>83</v>
      </c>
      <c r="C51" s="91" t="s">
        <v>87</v>
      </c>
      <c r="D51" s="91">
        <v>3</v>
      </c>
      <c r="E51" s="91" t="s">
        <v>119</v>
      </c>
      <c r="F51" s="92">
        <v>55000</v>
      </c>
      <c r="G51" s="93">
        <f>(D51*F51)</f>
        <v>165000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</row>
    <row r="52" spans="1:255" customFormat="1" ht="11.25" customHeight="1">
      <c r="A52" s="86"/>
      <c r="B52" s="96" t="s">
        <v>24</v>
      </c>
      <c r="C52" s="97"/>
      <c r="D52" s="97"/>
      <c r="E52" s="97"/>
      <c r="F52" s="98"/>
      <c r="G52" s="99">
        <f>SUM(G51:G51)</f>
        <v>165000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</row>
    <row r="53" spans="1:255" customFormat="1" ht="15.75" customHeight="1">
      <c r="A53" s="84"/>
      <c r="B53" s="100"/>
      <c r="C53" s="101"/>
      <c r="D53" s="101"/>
      <c r="E53" s="101"/>
      <c r="F53" s="102"/>
      <c r="G53" s="102"/>
      <c r="H53" s="86"/>
      <c r="I53" s="86"/>
      <c r="J53" s="86"/>
      <c r="K53" s="103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</row>
    <row r="54" spans="1:255" customFormat="1" ht="12" customHeight="1">
      <c r="A54" s="84"/>
      <c r="B54" s="26" t="s">
        <v>25</v>
      </c>
      <c r="C54" s="27"/>
      <c r="D54" s="28"/>
      <c r="E54" s="28"/>
      <c r="F54" s="2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</row>
    <row r="55" spans="1:255" customFormat="1" ht="24" customHeight="1">
      <c r="A55" s="84"/>
      <c r="B55" s="87" t="s">
        <v>26</v>
      </c>
      <c r="C55" s="88" t="s">
        <v>27</v>
      </c>
      <c r="D55" s="88" t="s">
        <v>28</v>
      </c>
      <c r="E55" s="87" t="s">
        <v>18</v>
      </c>
      <c r="F55" s="88" t="s">
        <v>19</v>
      </c>
      <c r="G55" s="87" t="s">
        <v>20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</row>
    <row r="56" spans="1:255" s="95" customFormat="1" ht="12" customHeight="1">
      <c r="A56" s="89"/>
      <c r="B56" s="111" t="s">
        <v>107</v>
      </c>
      <c r="C56" s="91"/>
      <c r="D56" s="91"/>
      <c r="E56" s="91"/>
      <c r="F56" s="92"/>
      <c r="G56" s="93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</row>
    <row r="57" spans="1:255" s="95" customFormat="1" ht="12" customHeight="1">
      <c r="A57" s="89"/>
      <c r="B57" s="90" t="s">
        <v>101</v>
      </c>
      <c r="C57" s="91" t="s">
        <v>16</v>
      </c>
      <c r="D57" s="91">
        <v>22680</v>
      </c>
      <c r="E57" s="91" t="s">
        <v>72</v>
      </c>
      <c r="F57" s="92">
        <v>250</v>
      </c>
      <c r="G57" s="93">
        <f>(D57*F57)</f>
        <v>5670000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</row>
    <row r="58" spans="1:255" s="95" customFormat="1" ht="12" customHeight="1">
      <c r="A58" s="89"/>
      <c r="B58" s="111" t="s">
        <v>29</v>
      </c>
      <c r="C58" s="91"/>
      <c r="D58" s="91"/>
      <c r="E58" s="91"/>
      <c r="F58" s="92"/>
      <c r="G58" s="93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</row>
    <row r="59" spans="1:255" s="95" customFormat="1" ht="12" customHeight="1">
      <c r="A59" s="89"/>
      <c r="B59" s="90" t="s">
        <v>102</v>
      </c>
      <c r="C59" s="91" t="s">
        <v>30</v>
      </c>
      <c r="D59" s="91">
        <v>30</v>
      </c>
      <c r="E59" s="91" t="s">
        <v>122</v>
      </c>
      <c r="F59" s="92">
        <v>1566</v>
      </c>
      <c r="G59" s="93">
        <f t="shared" ref="G59:G61" si="3">F59*D59</f>
        <v>46980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</row>
    <row r="60" spans="1:255" s="95" customFormat="1" ht="12" customHeight="1">
      <c r="A60" s="89"/>
      <c r="B60" s="90" t="s">
        <v>98</v>
      </c>
      <c r="C60" s="91" t="s">
        <v>30</v>
      </c>
      <c r="D60" s="91">
        <v>30</v>
      </c>
      <c r="E60" s="91" t="s">
        <v>122</v>
      </c>
      <c r="F60" s="92">
        <v>535.6</v>
      </c>
      <c r="G60" s="93">
        <f t="shared" si="3"/>
        <v>16068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</row>
    <row r="61" spans="1:255" s="95" customFormat="1" ht="12" customHeight="1">
      <c r="A61" s="89"/>
      <c r="B61" s="90" t="s">
        <v>99</v>
      </c>
      <c r="C61" s="91" t="s">
        <v>30</v>
      </c>
      <c r="D61" s="91">
        <v>75</v>
      </c>
      <c r="E61" s="91" t="s">
        <v>122</v>
      </c>
      <c r="F61" s="92">
        <v>2154</v>
      </c>
      <c r="G61" s="93">
        <f t="shared" si="3"/>
        <v>161550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</row>
    <row r="62" spans="1:255" s="95" customFormat="1" ht="12" customHeight="1">
      <c r="A62" s="89"/>
      <c r="B62" s="90" t="s">
        <v>106</v>
      </c>
      <c r="C62" s="91" t="s">
        <v>103</v>
      </c>
      <c r="D62" s="91">
        <v>2</v>
      </c>
      <c r="E62" s="91" t="s">
        <v>72</v>
      </c>
      <c r="F62" s="92">
        <v>11710</v>
      </c>
      <c r="G62" s="93">
        <f>(D62*F62)</f>
        <v>23420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</row>
    <row r="63" spans="1:255" s="95" customFormat="1" ht="12" customHeight="1">
      <c r="A63" s="89"/>
      <c r="B63" s="111" t="s">
        <v>73</v>
      </c>
      <c r="C63" s="91"/>
      <c r="D63" s="91"/>
      <c r="E63" s="91"/>
      <c r="F63" s="92"/>
      <c r="G63" s="93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</row>
    <row r="64" spans="1:255" s="95" customFormat="1" ht="12" customHeight="1">
      <c r="A64" s="89"/>
      <c r="B64" s="90" t="s">
        <v>105</v>
      </c>
      <c r="C64" s="91" t="s">
        <v>30</v>
      </c>
      <c r="D64" s="91">
        <v>0.5</v>
      </c>
      <c r="E64" s="91" t="s">
        <v>123</v>
      </c>
      <c r="F64" s="92">
        <v>56730</v>
      </c>
      <c r="G64" s="93">
        <f>F64*D64</f>
        <v>28365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94"/>
      <c r="IQ64" s="94"/>
      <c r="IR64" s="94"/>
      <c r="IS64" s="94"/>
      <c r="IT64" s="94"/>
      <c r="IU64" s="94"/>
    </row>
    <row r="65" spans="1:255" s="95" customFormat="1" ht="12" customHeight="1">
      <c r="A65" s="89"/>
      <c r="B65" s="90" t="s">
        <v>74</v>
      </c>
      <c r="C65" s="91" t="s">
        <v>103</v>
      </c>
      <c r="D65" s="91">
        <v>2</v>
      </c>
      <c r="E65" s="91" t="s">
        <v>72</v>
      </c>
      <c r="F65" s="92">
        <v>16240</v>
      </c>
      <c r="G65" s="93">
        <f>(D65*F65)</f>
        <v>32480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</row>
    <row r="66" spans="1:255" s="95" customFormat="1" ht="12" customHeight="1">
      <c r="A66" s="89"/>
      <c r="B66" s="111" t="s">
        <v>32</v>
      </c>
      <c r="C66" s="91"/>
      <c r="D66" s="91"/>
      <c r="E66" s="91"/>
      <c r="F66" s="92"/>
      <c r="G66" s="93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94"/>
    </row>
    <row r="67" spans="1:255" s="95" customFormat="1" ht="12" customHeight="1">
      <c r="A67" s="89"/>
      <c r="B67" s="90" t="s">
        <v>96</v>
      </c>
      <c r="C67" s="91" t="s">
        <v>103</v>
      </c>
      <c r="D67" s="91">
        <v>1</v>
      </c>
      <c r="E67" s="91" t="s">
        <v>124</v>
      </c>
      <c r="F67" s="92">
        <v>96813</v>
      </c>
      <c r="G67" s="93">
        <f>F67*D67</f>
        <v>96813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</row>
    <row r="68" spans="1:255" s="95" customFormat="1" ht="12" customHeight="1">
      <c r="A68" s="89"/>
      <c r="B68" s="90" t="s">
        <v>110</v>
      </c>
      <c r="C68" s="91" t="s">
        <v>103</v>
      </c>
      <c r="D68" s="91">
        <v>1</v>
      </c>
      <c r="E68" s="91" t="s">
        <v>72</v>
      </c>
      <c r="F68" s="92">
        <v>47150</v>
      </c>
      <c r="G68" s="93">
        <f>(D68*F68)</f>
        <v>47150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</row>
    <row r="69" spans="1:255" customFormat="1" ht="11.25" customHeight="1">
      <c r="A69" s="86"/>
      <c r="B69" s="96" t="s">
        <v>33</v>
      </c>
      <c r="C69" s="97"/>
      <c r="D69" s="97"/>
      <c r="E69" s="97"/>
      <c r="F69" s="98"/>
      <c r="G69" s="99">
        <f>SUM(G56:G68)</f>
        <v>6122826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customFormat="1" ht="15.75" customHeight="1">
      <c r="A70" s="84"/>
      <c r="B70" s="100"/>
      <c r="C70" s="101"/>
      <c r="D70" s="101"/>
      <c r="E70" s="101"/>
      <c r="F70" s="102"/>
      <c r="G70" s="102"/>
      <c r="H70" s="86"/>
      <c r="I70" s="86"/>
      <c r="J70" s="86"/>
      <c r="K70" s="103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customFormat="1" ht="12" customHeight="1">
      <c r="A71" s="84"/>
      <c r="B71" s="26" t="s">
        <v>34</v>
      </c>
      <c r="C71" s="27"/>
      <c r="D71" s="28"/>
      <c r="E71" s="28"/>
      <c r="F71" s="29"/>
      <c r="G71" s="85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customFormat="1" ht="24" customHeight="1">
      <c r="A72" s="84"/>
      <c r="B72" s="87" t="s">
        <v>35</v>
      </c>
      <c r="C72" s="88" t="s">
        <v>27</v>
      </c>
      <c r="D72" s="88" t="s">
        <v>28</v>
      </c>
      <c r="E72" s="87" t="s">
        <v>18</v>
      </c>
      <c r="F72" s="88" t="s">
        <v>19</v>
      </c>
      <c r="G72" s="87" t="s">
        <v>20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</row>
    <row r="73" spans="1:255" s="95" customFormat="1" ht="12" customHeight="1">
      <c r="A73" s="89"/>
      <c r="B73" s="90" t="s">
        <v>88</v>
      </c>
      <c r="C73" s="91" t="s">
        <v>16</v>
      </c>
      <c r="D73" s="91">
        <v>8</v>
      </c>
      <c r="E73" s="91" t="s">
        <v>89</v>
      </c>
      <c r="F73" s="92">
        <v>10000</v>
      </c>
      <c r="G73" s="93">
        <f>+D73*F73</f>
        <v>80000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</row>
    <row r="74" spans="1:255" customFormat="1" ht="11.25" customHeight="1">
      <c r="A74" s="86"/>
      <c r="B74" s="96" t="s">
        <v>36</v>
      </c>
      <c r="C74" s="97"/>
      <c r="D74" s="97"/>
      <c r="E74" s="97"/>
      <c r="F74" s="98"/>
      <c r="G74" s="99">
        <f>SUM(G73)</f>
        <v>80000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</row>
    <row r="75" spans="1:255" ht="12" customHeight="1">
      <c r="A75" s="7"/>
      <c r="B75" s="30"/>
      <c r="C75" s="30"/>
      <c r="D75" s="30"/>
      <c r="E75" s="30"/>
      <c r="F75" s="31"/>
      <c r="G75" s="31"/>
    </row>
    <row r="76" spans="1:255" ht="12.75" customHeight="1">
      <c r="A76" s="25"/>
      <c r="B76" s="32" t="s">
        <v>37</v>
      </c>
      <c r="C76" s="33"/>
      <c r="D76" s="33"/>
      <c r="E76" s="33"/>
      <c r="F76" s="33"/>
      <c r="G76" s="34">
        <f>G33+G42+G47+G52+G69+G74</f>
        <v>10048384</v>
      </c>
    </row>
    <row r="77" spans="1:255" ht="12" customHeight="1">
      <c r="A77" s="25"/>
      <c r="B77" s="35" t="s">
        <v>38</v>
      </c>
      <c r="C77" s="36"/>
      <c r="D77" s="36"/>
      <c r="E77" s="36"/>
      <c r="F77" s="36"/>
      <c r="G77" s="37">
        <f>G76*0.05</f>
        <v>502419.20000000001</v>
      </c>
    </row>
    <row r="78" spans="1:255" ht="12" customHeight="1">
      <c r="A78" s="25"/>
      <c r="B78" s="38" t="s">
        <v>39</v>
      </c>
      <c r="C78" s="39"/>
      <c r="D78" s="39"/>
      <c r="E78" s="39"/>
      <c r="F78" s="39"/>
      <c r="G78" s="40">
        <f>G77+G76</f>
        <v>10550803.199999999</v>
      </c>
    </row>
    <row r="79" spans="1:255" ht="12" customHeight="1">
      <c r="A79" s="25"/>
      <c r="B79" s="35" t="s">
        <v>40</v>
      </c>
      <c r="C79" s="36"/>
      <c r="D79" s="36"/>
      <c r="E79" s="36"/>
      <c r="F79" s="36"/>
      <c r="G79" s="37">
        <f>G12</f>
        <v>12474000</v>
      </c>
    </row>
    <row r="80" spans="1:255" ht="12" customHeight="1">
      <c r="A80" s="25"/>
      <c r="B80" s="38" t="s">
        <v>41</v>
      </c>
      <c r="C80" s="39"/>
      <c r="D80" s="39"/>
      <c r="E80" s="39"/>
      <c r="F80" s="39"/>
      <c r="G80" s="77">
        <f>G79-G78</f>
        <v>1923196.8000000007</v>
      </c>
    </row>
    <row r="81" spans="1:7" ht="12" customHeight="1">
      <c r="A81" s="25"/>
      <c r="B81" s="41" t="s">
        <v>91</v>
      </c>
      <c r="C81" s="42"/>
      <c r="D81" s="42"/>
      <c r="E81" s="42"/>
      <c r="F81" s="42"/>
      <c r="G81" s="43"/>
    </row>
    <row r="82" spans="1:7" ht="12" customHeight="1" thickBot="1">
      <c r="A82" s="25"/>
      <c r="B82" s="44"/>
      <c r="C82" s="42"/>
      <c r="D82" s="42"/>
      <c r="E82" s="42"/>
      <c r="F82" s="42"/>
      <c r="G82" s="43"/>
    </row>
    <row r="83" spans="1:7" ht="12.75" customHeight="1">
      <c r="A83" s="25"/>
      <c r="B83" s="61" t="s">
        <v>92</v>
      </c>
      <c r="C83" s="62"/>
      <c r="D83" s="62"/>
      <c r="E83" s="62"/>
      <c r="F83" s="63"/>
      <c r="G83" s="43"/>
    </row>
    <row r="84" spans="1:7" ht="12.75" customHeight="1">
      <c r="A84" s="25"/>
      <c r="B84" s="64" t="s">
        <v>42</v>
      </c>
      <c r="C84" s="45"/>
      <c r="D84" s="45"/>
      <c r="E84" s="45"/>
      <c r="F84" s="65"/>
      <c r="G84" s="43"/>
    </row>
    <row r="85" spans="1:7" ht="15" customHeight="1">
      <c r="A85" s="25"/>
      <c r="B85" s="64" t="s">
        <v>111</v>
      </c>
      <c r="C85" s="45"/>
      <c r="D85" s="45"/>
      <c r="E85" s="45"/>
      <c r="F85" s="65"/>
      <c r="G85" s="43"/>
    </row>
    <row r="86" spans="1:7" ht="12" customHeight="1">
      <c r="A86" s="25"/>
      <c r="B86" s="64" t="s">
        <v>112</v>
      </c>
      <c r="C86" s="45"/>
      <c r="D86" s="45"/>
      <c r="E86" s="45"/>
      <c r="F86" s="65"/>
      <c r="G86" s="43"/>
    </row>
    <row r="87" spans="1:7" ht="12" customHeight="1">
      <c r="A87" s="25"/>
      <c r="B87" s="64" t="s">
        <v>113</v>
      </c>
      <c r="C87" s="45"/>
      <c r="D87" s="45"/>
      <c r="E87" s="45"/>
      <c r="F87" s="65"/>
      <c r="G87" s="43"/>
    </row>
    <row r="88" spans="1:7" ht="12" customHeight="1">
      <c r="A88" s="25"/>
      <c r="B88" s="64" t="s">
        <v>114</v>
      </c>
      <c r="C88" s="45"/>
      <c r="D88" s="45"/>
      <c r="E88" s="45"/>
      <c r="F88" s="65"/>
      <c r="G88" s="43"/>
    </row>
    <row r="89" spans="1:7" ht="12" customHeight="1">
      <c r="A89" s="25"/>
      <c r="B89" s="64" t="s">
        <v>115</v>
      </c>
      <c r="C89" s="45"/>
      <c r="D89" s="45"/>
      <c r="E89" s="45"/>
      <c r="F89" s="65"/>
      <c r="G89" s="43"/>
    </row>
    <row r="90" spans="1:7" ht="12" customHeight="1">
      <c r="A90" s="25"/>
      <c r="B90" s="64" t="s">
        <v>116</v>
      </c>
      <c r="C90" s="45"/>
      <c r="D90" s="45"/>
      <c r="E90" s="45"/>
      <c r="F90" s="65"/>
      <c r="G90" s="43"/>
    </row>
    <row r="91" spans="1:7" ht="12" customHeight="1">
      <c r="A91" s="25"/>
      <c r="B91" s="64" t="s">
        <v>117</v>
      </c>
      <c r="C91" s="45"/>
      <c r="D91" s="45"/>
      <c r="E91" s="45"/>
      <c r="F91" s="65"/>
      <c r="G91" s="43"/>
    </row>
    <row r="92" spans="1:7" ht="12" customHeight="1" thickBot="1">
      <c r="A92" s="25"/>
      <c r="B92" s="66" t="s">
        <v>118</v>
      </c>
      <c r="C92" s="67"/>
      <c r="D92" s="67"/>
      <c r="E92" s="67"/>
      <c r="F92" s="68"/>
      <c r="G92" s="43"/>
    </row>
    <row r="93" spans="1:7" ht="12" customHeight="1" thickBot="1">
      <c r="A93" s="25"/>
      <c r="B93" s="44"/>
      <c r="C93" s="45"/>
      <c r="D93" s="45"/>
      <c r="E93" s="45"/>
      <c r="F93" s="45"/>
      <c r="G93" s="43"/>
    </row>
    <row r="94" spans="1:7" ht="12" customHeight="1" thickBot="1">
      <c r="A94" s="25"/>
      <c r="B94" s="78" t="s">
        <v>43</v>
      </c>
      <c r="C94" s="79"/>
      <c r="D94" s="72"/>
      <c r="E94" s="46"/>
      <c r="F94" s="46"/>
      <c r="G94" s="43"/>
    </row>
    <row r="95" spans="1:7" ht="12" customHeight="1">
      <c r="A95" s="25"/>
      <c r="B95" s="69" t="s">
        <v>35</v>
      </c>
      <c r="C95" s="70" t="s">
        <v>44</v>
      </c>
      <c r="D95" s="71" t="s">
        <v>45</v>
      </c>
      <c r="E95" s="46"/>
      <c r="F95" s="46"/>
      <c r="G95" s="43"/>
    </row>
    <row r="96" spans="1:7" ht="12.75" customHeight="1">
      <c r="A96" s="25"/>
      <c r="B96" s="47" t="s">
        <v>46</v>
      </c>
      <c r="C96" s="48">
        <f>+G42</f>
        <v>1545000</v>
      </c>
      <c r="D96" s="49">
        <f>(C96/C103)</f>
        <v>0.14643434918774717</v>
      </c>
      <c r="E96" s="46"/>
      <c r="F96" s="46"/>
      <c r="G96" s="43"/>
    </row>
    <row r="97" spans="1:7" ht="12" customHeight="1">
      <c r="A97" s="25"/>
      <c r="B97" s="47" t="s">
        <v>47</v>
      </c>
      <c r="C97" s="48">
        <f>+G47</f>
        <v>0</v>
      </c>
      <c r="D97" s="49">
        <f>+C97/C103</f>
        <v>0</v>
      </c>
      <c r="E97" s="46"/>
      <c r="F97" s="46"/>
      <c r="G97" s="43"/>
    </row>
    <row r="98" spans="1:7" ht="12.75" customHeight="1">
      <c r="A98" s="25"/>
      <c r="B98" s="47" t="s">
        <v>48</v>
      </c>
      <c r="C98" s="48">
        <f>+G52</f>
        <v>165000</v>
      </c>
      <c r="D98" s="49">
        <f>(C98/C103)</f>
        <v>1.5638619816167171E-2</v>
      </c>
      <c r="E98" s="46"/>
      <c r="F98" s="46"/>
      <c r="G98" s="43"/>
    </row>
    <row r="99" spans="1:7" ht="12" customHeight="1">
      <c r="A99" s="25"/>
      <c r="B99" s="47" t="s">
        <v>26</v>
      </c>
      <c r="C99" s="48">
        <f>+G69</f>
        <v>6122826</v>
      </c>
      <c r="D99" s="49">
        <f>(C99/C103)</f>
        <v>0.5803184728154156</v>
      </c>
      <c r="E99" s="46"/>
      <c r="F99" s="46"/>
      <c r="G99" s="43"/>
    </row>
    <row r="100" spans="1:7" ht="12" customHeight="1">
      <c r="A100" s="25"/>
      <c r="B100" s="47" t="s">
        <v>80</v>
      </c>
      <c r="C100" s="50">
        <f>+G33</f>
        <v>2135558</v>
      </c>
      <c r="D100" s="49">
        <f>(C100/C103)</f>
        <v>0.20240714943863233</v>
      </c>
      <c r="E100" s="51"/>
      <c r="F100" s="51"/>
      <c r="G100" s="43"/>
    </row>
    <row r="101" spans="1:7" ht="12" customHeight="1">
      <c r="A101" s="25"/>
      <c r="B101" s="47" t="s">
        <v>93</v>
      </c>
      <c r="C101" s="50">
        <f>+G74</f>
        <v>80000</v>
      </c>
      <c r="D101" s="49">
        <f>+C101/C103</f>
        <v>7.5823611229901442E-3</v>
      </c>
      <c r="E101" s="51"/>
      <c r="F101" s="51"/>
      <c r="G101" s="43"/>
    </row>
    <row r="102" spans="1:7" ht="12.75" customHeight="1">
      <c r="A102" s="25"/>
      <c r="B102" s="47" t="s">
        <v>49</v>
      </c>
      <c r="C102" s="50">
        <f>+G77</f>
        <v>502419.20000000001</v>
      </c>
      <c r="D102" s="49">
        <f>(C102/C103)</f>
        <v>4.7619047619047623E-2</v>
      </c>
      <c r="E102" s="51"/>
      <c r="F102" s="51"/>
      <c r="G102" s="43"/>
    </row>
    <row r="103" spans="1:7" ht="15.6" customHeight="1" thickBot="1">
      <c r="A103" s="25"/>
      <c r="B103" s="52" t="s">
        <v>76</v>
      </c>
      <c r="C103" s="53">
        <f>SUM(C96:C102)</f>
        <v>10550803.199999999</v>
      </c>
      <c r="D103" s="54">
        <f>SUM(D96:D102)</f>
        <v>1</v>
      </c>
      <c r="E103" s="51"/>
      <c r="F103" s="51"/>
      <c r="G103" s="43"/>
    </row>
    <row r="104" spans="1:7" ht="11.25" customHeight="1">
      <c r="A104" s="25"/>
      <c r="B104" s="44"/>
      <c r="C104" s="42"/>
      <c r="D104" s="42"/>
      <c r="E104" s="42"/>
      <c r="F104" s="42"/>
      <c r="G104" s="43"/>
    </row>
    <row r="105" spans="1:7" ht="11.25" customHeight="1" thickBot="1">
      <c r="A105" s="25"/>
      <c r="B105" s="6"/>
      <c r="C105" s="42"/>
      <c r="D105" s="42"/>
      <c r="E105" s="42"/>
      <c r="F105" s="42"/>
      <c r="G105" s="43"/>
    </row>
    <row r="106" spans="1:7" ht="11.25" customHeight="1" thickBot="1">
      <c r="A106" s="25"/>
      <c r="B106" s="73"/>
      <c r="C106" s="74" t="s">
        <v>77</v>
      </c>
      <c r="D106" s="75"/>
      <c r="E106" s="76"/>
      <c r="F106" s="51"/>
      <c r="G106" s="43"/>
    </row>
    <row r="107" spans="1:7" ht="11.25" customHeight="1">
      <c r="A107" s="25"/>
      <c r="B107" s="55" t="s">
        <v>78</v>
      </c>
      <c r="C107" s="59">
        <v>18000</v>
      </c>
      <c r="D107" s="59">
        <v>22680</v>
      </c>
      <c r="E107" s="60">
        <v>25000</v>
      </c>
      <c r="F107" s="56"/>
      <c r="G107" s="57"/>
    </row>
    <row r="108" spans="1:7" ht="11.25" customHeight="1" thickBot="1">
      <c r="A108" s="25"/>
      <c r="B108" s="52" t="s">
        <v>79</v>
      </c>
      <c r="C108" s="53">
        <f>(G78/C107)</f>
        <v>586.15573333333327</v>
      </c>
      <c r="D108" s="53">
        <f>(G78/D107)</f>
        <v>465.20296296296294</v>
      </c>
      <c r="E108" s="58">
        <f>(G78/E107)</f>
        <v>422.03212799999994</v>
      </c>
      <c r="F108" s="56"/>
      <c r="G108" s="57"/>
    </row>
    <row r="109" spans="1:7" ht="11.25" customHeight="1">
      <c r="A109" s="25"/>
      <c r="B109" s="41" t="s">
        <v>50</v>
      </c>
      <c r="C109" s="45"/>
      <c r="D109" s="45"/>
      <c r="E109" s="45"/>
      <c r="F109" s="45"/>
      <c r="G109" s="45"/>
    </row>
  </sheetData>
  <mergeCells count="9">
    <mergeCell ref="B94:C9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9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LILIUM</vt:lpstr>
      <vt:lpstr>LILIUM!Área_de_impresión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2022-06-20T15:29:13Z</cp:lastPrinted>
  <dcterms:created xsi:type="dcterms:W3CDTF">2020-11-27T12:49:26Z</dcterms:created>
  <dcterms:modified xsi:type="dcterms:W3CDTF">2023-02-08T20:13:02Z</dcterms:modified>
</cp:coreProperties>
</file>