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"/>
    </mc:Choice>
  </mc:AlternateContent>
  <bookViews>
    <workbookView xWindow="0" yWindow="0" windowWidth="28800" windowHeight="18000"/>
  </bookViews>
  <sheets>
    <sheet name="MELON TUNA" sheetId="1" r:id="rId1"/>
  </sheets>
  <definedNames>
    <definedName name="_xlnm.Print_Area" localSheetId="0">'MELON TUNA'!$A$1:$G$122</definedName>
  </definedNames>
  <calcPr calcId="162913"/>
</workbook>
</file>

<file path=xl/calcChain.xml><?xml version="1.0" encoding="utf-8"?>
<calcChain xmlns="http://schemas.openxmlformats.org/spreadsheetml/2006/main">
  <c r="G52" i="1" l="1"/>
  <c r="G87" i="1" l="1"/>
  <c r="G86" i="1" l="1"/>
  <c r="G43" i="1" l="1"/>
  <c r="G73" i="1"/>
  <c r="G76" i="1"/>
  <c r="G75" i="1"/>
  <c r="G67" i="1"/>
  <c r="G68" i="1"/>
  <c r="G69" i="1"/>
  <c r="G70" i="1"/>
  <c r="G71" i="1"/>
  <c r="G74" i="1"/>
  <c r="G65" i="1"/>
  <c r="G78" i="1"/>
  <c r="G79" i="1"/>
  <c r="G80" i="1"/>
  <c r="G81" i="1"/>
  <c r="G60" i="1"/>
  <c r="G61" i="1"/>
  <c r="G62" i="1"/>
  <c r="G63" i="1"/>
  <c r="G64" i="1"/>
  <c r="G59" i="1"/>
  <c r="G82" i="1" l="1"/>
  <c r="C113" i="1" s="1"/>
  <c r="G90" i="1"/>
  <c r="G51" i="1"/>
  <c r="G50" i="1"/>
  <c r="G49" i="1"/>
  <c r="G48" i="1"/>
  <c r="G44" i="1"/>
  <c r="C111" i="1" s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3" i="1"/>
  <c r="G39" i="1" l="1"/>
  <c r="G92" i="1" s="1"/>
  <c r="C112" i="1"/>
  <c r="C114" i="1"/>
  <c r="C110" i="1" l="1"/>
  <c r="G95" i="1"/>
  <c r="G93" i="1" l="1"/>
  <c r="C115" i="1" l="1"/>
  <c r="C116" i="1" s="1"/>
  <c r="D111" i="1" s="1"/>
  <c r="G94" i="1"/>
  <c r="G96" i="1" s="1"/>
  <c r="D110" i="1" l="1"/>
  <c r="D113" i="1"/>
  <c r="D112" i="1"/>
  <c r="D114" i="1"/>
  <c r="D115" i="1"/>
  <c r="D121" i="1"/>
  <c r="C121" i="1"/>
  <c r="E121" i="1"/>
  <c r="D116" i="1" l="1"/>
</calcChain>
</file>

<file path=xl/sharedStrings.xml><?xml version="1.0" encoding="utf-8"?>
<sst xmlns="http://schemas.openxmlformats.org/spreadsheetml/2006/main" count="246" uniqueCount="144">
  <si>
    <t>RUBRO O CULTIVO</t>
  </si>
  <si>
    <t>VARIEDAD</t>
  </si>
  <si>
    <t>FECHA ESTIMADA  PRECIO VENTA</t>
  </si>
  <si>
    <t>Medio</t>
  </si>
  <si>
    <t>REGIÓN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</si>
  <si>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</si>
  <si>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</si>
  <si>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</si>
  <si>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</si>
  <si>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</si>
  <si>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</si>
  <si>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</si>
  <si>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</si>
  <si>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</si>
  <si>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</si>
  <si>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</si>
  <si>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</si>
  <si>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</si>
  <si>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</si>
  <si>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</si>
  <si>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</si>
  <si>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</si>
  <si>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</si>
  <si>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</si>
  <si>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</si>
  <si>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</si>
  <si>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</si>
  <si>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</si>
  <si>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</si>
  <si>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</si>
  <si>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</si>
  <si>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</si>
  <si>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</si>
  <si>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</si>
  <si>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</si>
  <si>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</si>
  <si>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</si>
  <si>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</si>
  <si>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</si>
  <si>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</si>
  <si>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</si>
  <si>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</si>
  <si>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</si>
  <si>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</si>
  <si>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</si>
  <si>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</si>
  <si>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</si>
  <si>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</si>
  <si>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</si>
  <si>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</si>
  <si>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</si>
  <si>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</si>
  <si>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</si>
  <si>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</si>
  <si>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Doñihue</t>
  </si>
  <si>
    <t>FUNGICIDAS</t>
  </si>
  <si>
    <t xml:space="preserve"> </t>
  </si>
  <si>
    <t xml:space="preserve">NUMH DE MIEL </t>
  </si>
  <si>
    <t>NIVEL TECNOLOGICO</t>
  </si>
  <si>
    <t>Lib. B. O'Higgins</t>
  </si>
  <si>
    <t>ÁREA</t>
  </si>
  <si>
    <t>Todas</t>
  </si>
  <si>
    <t>Noviembre</t>
  </si>
  <si>
    <t>Mercado mayorista</t>
  </si>
  <si>
    <t>Diciembre</t>
  </si>
  <si>
    <t>Heladas, lluvia extemporánea, sequía</t>
  </si>
  <si>
    <t>Septiembre</t>
  </si>
  <si>
    <t>Instalación de plástico y horquillas</t>
  </si>
  <si>
    <t>Riego pre-transplante</t>
  </si>
  <si>
    <t>Plantación</t>
  </si>
  <si>
    <t>Aplicación de fungicida</t>
  </si>
  <si>
    <t>Paleo de acequias</t>
  </si>
  <si>
    <t>Riegos (2)</t>
  </si>
  <si>
    <t>Aporca</t>
  </si>
  <si>
    <t>Octubre</t>
  </si>
  <si>
    <t>Aplicación bioestimulante foliar</t>
  </si>
  <si>
    <t xml:space="preserve">Limpia manual </t>
  </si>
  <si>
    <t>Octubre - Noviembre</t>
  </si>
  <si>
    <t>Aplicación de insecticida</t>
  </si>
  <si>
    <t>Octubre - Diciembre</t>
  </si>
  <si>
    <t>Arreglo de guías</t>
  </si>
  <si>
    <t>Limpia manual</t>
  </si>
  <si>
    <t>Noviembre - Diciembre</t>
  </si>
  <si>
    <t>Aplicación de acaricida - bioestimulante</t>
  </si>
  <si>
    <t>Enero</t>
  </si>
  <si>
    <t>Corta y acarreo</t>
  </si>
  <si>
    <t>Retiro de mulch</t>
  </si>
  <si>
    <t>Rastraje (2)</t>
  </si>
  <si>
    <t>Surqueadura</t>
  </si>
  <si>
    <t>Acequiadura</t>
  </si>
  <si>
    <t>Superfosfato triple</t>
  </si>
  <si>
    <t>Fosfimax 40-20</t>
  </si>
  <si>
    <t>Nitrato de potasio</t>
  </si>
  <si>
    <t>Muriato de potasio</t>
  </si>
  <si>
    <t>Nitrato de calcio</t>
  </si>
  <si>
    <t>Diciembre - Enero</t>
  </si>
  <si>
    <t>Previcur Energy 840 SL</t>
  </si>
  <si>
    <t>Amistar Top</t>
  </si>
  <si>
    <t>Septiembre - Diciembre</t>
  </si>
  <si>
    <t>Topas 200 EW</t>
  </si>
  <si>
    <t>Septiembre - Noviembre</t>
  </si>
  <si>
    <t>Nutrifarm Size Up</t>
  </si>
  <si>
    <t>Flower Power</t>
  </si>
  <si>
    <t>Polietileno 0.03 micrones 1,2 mts</t>
  </si>
  <si>
    <t>Plantines (speedling)</t>
  </si>
  <si>
    <t xml:space="preserve"> kg </t>
  </si>
  <si>
    <t xml:space="preserve"> Kg </t>
  </si>
  <si>
    <t>Agosto</t>
  </si>
  <si>
    <t>Flete</t>
  </si>
  <si>
    <t>Otros gastos de venta</t>
  </si>
  <si>
    <t>ESCENARIOS COSTO UNITARIO  ($/Ha)</t>
  </si>
  <si>
    <t>Rendimiento (unidades/hà)</t>
  </si>
  <si>
    <t>Costo unitario ($/unidad) (*)</t>
  </si>
  <si>
    <t>Timorex</t>
  </si>
  <si>
    <t>kg</t>
  </si>
  <si>
    <t>RENDIMIENTO (Unidades/Há.)</t>
  </si>
  <si>
    <t>Subtotal maquinaria</t>
  </si>
  <si>
    <t>Octubre- Noviembre - Diciembre</t>
  </si>
  <si>
    <t>Colmenas</t>
  </si>
  <si>
    <t>Septiembre - Octubre</t>
  </si>
  <si>
    <t>PRECIO ESPERADO ($/unidad)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</si>
  <si>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</si>
  <si>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</si>
  <si>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Basfoliar Algae SL</t>
  </si>
  <si>
    <t xml:space="preserve">Polietileno </t>
  </si>
  <si>
    <t>SEMILLAS O PLANTAS MELON</t>
  </si>
  <si>
    <t>Urea Granulada</t>
  </si>
  <si>
    <t>Aliette 80 WP</t>
  </si>
  <si>
    <t>Actara 25 WG</t>
  </si>
  <si>
    <t xml:space="preserve">ciromas 75% WP
</t>
  </si>
  <si>
    <t>Karate Zeon</t>
  </si>
  <si>
    <t>Vertimec 018 ec</t>
  </si>
  <si>
    <t>Bactive NPK</t>
  </si>
  <si>
    <t>L</t>
  </si>
  <si>
    <t>u</t>
  </si>
  <si>
    <t xml:space="preserve"> rollos</t>
  </si>
  <si>
    <t>Noviembre -Diciembre</t>
  </si>
  <si>
    <t>3. Los insumos aplicados (tipo y dosis) son referenciales y deben correspoder al territorio en particular</t>
  </si>
  <si>
    <t>4. El costo de la maquinaria incluye costo del operador, combustible y  arriendo de la maquinaria propiamente tal</t>
  </si>
  <si>
    <t>5. El  costo de la mano de obra incluye impuestos e  imposiciones</t>
  </si>
  <si>
    <t>6. Densidad de plantacion 2 m x 0,5 m.</t>
  </si>
  <si>
    <t>Septiembre-Diciembre</t>
  </si>
  <si>
    <t>Escarificado</t>
  </si>
  <si>
    <t>MELON 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</si>
</sst>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6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vertical="center" wrapText="1"/>
    </xf>
    <xf numFmtId="49" fontId="2" fillId="4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/>
    <xf numFmtId="0" fontId="1" fillId="2" borderId="16" xfId="0" applyFont="1" applyFill="1" applyBorder="1" applyAlignment="1"/>
    <xf numFmtId="49" fontId="3" fillId="3" borderId="35" xfId="0" applyNumberFormat="1" applyFont="1" applyFill="1" applyBorder="1" applyAlignment="1">
      <alignment vertical="center"/>
    </xf>
    <xf numFmtId="0" fontId="3" fillId="3" borderId="35" xfId="0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167" fontId="2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/>
    <xf numFmtId="49" fontId="5" fillId="2" borderId="2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1" fillId="2" borderId="28" xfId="0" applyNumberFormat="1" applyFont="1" applyFill="1" applyBorder="1" applyAlignment="1"/>
    <xf numFmtId="168" fontId="5" fillId="2" borderId="6" xfId="0" applyNumberFormat="1" applyFont="1" applyFill="1" applyBorder="1" applyAlignment="1">
      <alignment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vertical="center"/>
    </xf>
    <xf numFmtId="49" fontId="5" fillId="6" borderId="29" xfId="0" applyNumberFormat="1" applyFont="1" applyFill="1" applyBorder="1" applyAlignment="1">
      <alignment vertical="center"/>
    </xf>
    <xf numFmtId="168" fontId="5" fillId="6" borderId="30" xfId="0" applyNumberFormat="1" applyFont="1" applyFill="1" applyBorder="1" applyAlignment="1">
      <alignment vertical="center"/>
    </xf>
    <xf numFmtId="9" fontId="5" fillId="6" borderId="31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5" fillId="6" borderId="32" xfId="0" applyNumberFormat="1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167" fontId="5" fillId="2" borderId="16" xfId="0" applyNumberFormat="1" applyFont="1" applyFill="1" applyBorder="1" applyAlignment="1">
      <alignment vertical="center"/>
    </xf>
    <xf numFmtId="168" fontId="5" fillId="6" borderId="3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1" fontId="5" fillId="6" borderId="33" xfId="1" applyFont="1" applyFill="1" applyBorder="1" applyAlignment="1">
      <alignment vertical="center"/>
    </xf>
    <xf numFmtId="41" fontId="5" fillId="6" borderId="34" xfId="1" applyFont="1" applyFill="1" applyBorder="1" applyAlignment="1">
      <alignment horizontal="center" vertical="center" wrapText="1"/>
    </xf>
    <xf numFmtId="0" fontId="1" fillId="2" borderId="39" xfId="0" applyFont="1" applyFill="1" applyBorder="1" applyAlignment="1"/>
    <xf numFmtId="49" fontId="5" fillId="2" borderId="40" xfId="0" applyNumberFormat="1" applyFont="1" applyFill="1" applyBorder="1" applyAlignment="1">
      <alignment vertical="center"/>
    </xf>
    <xf numFmtId="0" fontId="1" fillId="2" borderId="41" xfId="0" applyFont="1" applyFill="1" applyBorder="1" applyAlignment="1"/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 applyAlignment="1"/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/>
    <xf numFmtId="49" fontId="5" fillId="6" borderId="48" xfId="0" applyNumberFormat="1" applyFont="1" applyFill="1" applyBorder="1" applyAlignment="1">
      <alignment vertical="center"/>
    </xf>
    <xf numFmtId="49" fontId="5" fillId="6" borderId="38" xfId="0" applyNumberFormat="1" applyFont="1" applyFill="1" applyBorder="1" applyAlignment="1">
      <alignment vertical="center"/>
    </xf>
    <xf numFmtId="49" fontId="1" fillId="6" borderId="49" xfId="0" applyNumberFormat="1" applyFont="1" applyFill="1" applyBorder="1" applyAlignment="1"/>
    <xf numFmtId="0" fontId="1" fillId="7" borderId="52" xfId="0" applyFont="1" applyFill="1" applyBorder="1" applyAlignment="1"/>
    <xf numFmtId="0" fontId="2" fillId="7" borderId="50" xfId="0" applyFont="1" applyFill="1" applyBorder="1" applyAlignment="1">
      <alignment vertical="center"/>
    </xf>
    <xf numFmtId="49" fontId="7" fillId="7" borderId="51" xfId="0" applyNumberFormat="1" applyFont="1" applyFill="1" applyBorder="1" applyAlignment="1">
      <alignment vertical="center"/>
    </xf>
    <xf numFmtId="0" fontId="2" fillId="7" borderId="51" xfId="0" applyFont="1" applyFill="1" applyBorder="1" applyAlignment="1">
      <alignment vertical="center"/>
    </xf>
    <xf numFmtId="0" fontId="2" fillId="7" borderId="52" xfId="0" applyFont="1" applyFill="1" applyBorder="1" applyAlignment="1">
      <alignment horizontal="center" vertical="center" wrapText="1"/>
    </xf>
    <xf numFmtId="49" fontId="7" fillId="7" borderId="50" xfId="0" applyNumberFormat="1" applyFont="1" applyFill="1" applyBorder="1" applyAlignment="1">
      <alignment vertical="center"/>
    </xf>
    <xf numFmtId="49" fontId="7" fillId="7" borderId="51" xfId="0" applyNumberFormat="1" applyFont="1" applyFill="1" applyBorder="1" applyAlignment="1">
      <alignment vertical="center"/>
    </xf>
    <xf numFmtId="0" fontId="0" fillId="2" borderId="4" xfId="0" applyFill="1" applyBorder="1"/>
    <xf numFmtId="3" fontId="9" fillId="0" borderId="53" xfId="0" applyNumberFormat="1" applyFont="1" applyBorder="1" applyAlignment="1">
      <alignment horizontal="right"/>
    </xf>
    <xf numFmtId="0" fontId="1" fillId="2" borderId="7" xfId="0" applyFont="1" applyFill="1" applyBorder="1"/>
    <xf numFmtId="49" fontId="3" fillId="3" borderId="36" xfId="0" applyNumberFormat="1" applyFont="1" applyFill="1" applyBorder="1" applyAlignment="1">
      <alignment horizontal="left" wrapText="1"/>
    </xf>
    <xf numFmtId="49" fontId="3" fillId="3" borderId="37" xfId="0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49" fontId="1" fillId="2" borderId="5" xfId="0" applyNumberFormat="1" applyFont="1" applyFill="1" applyBorder="1" applyAlignment="1">
      <alignment vertical="center" wrapText="1"/>
    </xf>
    <xf numFmtId="49" fontId="1" fillId="2" borderId="36" xfId="0" applyNumberFormat="1" applyFont="1" applyFill="1" applyBorder="1" applyAlignment="1">
      <alignment vertical="center" wrapText="1"/>
    </xf>
    <xf numFmtId="49" fontId="1" fillId="2" borderId="37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3" fontId="9" fillId="0" borderId="53" xfId="0" applyNumberFormat="1" applyFont="1" applyBorder="1" applyAlignment="1">
      <alignment horizontal="right" wrapText="1"/>
    </xf>
    <xf numFmtId="49" fontId="1" fillId="2" borderId="36" xfId="0" applyNumberFormat="1" applyFont="1" applyFill="1" applyBorder="1" applyAlignment="1">
      <alignment vertical="center"/>
    </xf>
    <xf numFmtId="49" fontId="1" fillId="2" borderId="37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10" fillId="2" borderId="8" xfId="0" applyFont="1" applyFill="1" applyBorder="1" applyAlignment="1">
      <alignment wrapText="1"/>
    </xf>
    <xf numFmtId="14" fontId="10" fillId="2" borderId="9" xfId="0" applyNumberFormat="1" applyFont="1" applyFill="1" applyBorder="1" applyAlignment="1"/>
    <xf numFmtId="0" fontId="10" fillId="2" borderId="3" xfId="0" applyFont="1" applyFill="1" applyBorder="1" applyAlignment="1"/>
    <xf numFmtId="0" fontId="10" fillId="2" borderId="9" xfId="0" applyFont="1" applyFill="1" applyBorder="1" applyAlignment="1"/>
    <xf numFmtId="0" fontId="10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10" xfId="0" applyFont="1" applyFill="1" applyBorder="1" applyAlignment="1"/>
    <xf numFmtId="49" fontId="11" fillId="3" borderId="6" xfId="0" applyNumberFormat="1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/>
    <xf numFmtId="0" fontId="10" fillId="2" borderId="12" xfId="0" applyFont="1" applyFill="1" applyBorder="1" applyAlignment="1">
      <alignment horizontal="left"/>
    </xf>
    <xf numFmtId="0" fontId="10" fillId="2" borderId="12" xfId="0" applyFont="1" applyFill="1" applyBorder="1" applyAlignment="1"/>
    <xf numFmtId="0" fontId="10" fillId="2" borderId="12" xfId="0" applyFont="1" applyFill="1" applyBorder="1" applyAlignment="1">
      <alignment horizontal="right"/>
    </xf>
    <xf numFmtId="0" fontId="0" fillId="2" borderId="4" xfId="0" applyFont="1" applyFill="1" applyBorder="1" applyAlignment="1"/>
    <xf numFmtId="0" fontId="1" fillId="2" borderId="2" xfId="0" applyFont="1" applyFill="1" applyBorder="1" applyAlignment="1">
      <alignment horizontal="right" vertical="center"/>
    </xf>
    <xf numFmtId="0" fontId="0" fillId="0" borderId="4" xfId="0" applyFill="1" applyBorder="1"/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0" fillId="2" borderId="17" xfId="0" applyFont="1" applyFill="1" applyBorder="1" applyAlignment="1"/>
    <xf numFmtId="0" fontId="3" fillId="3" borderId="35" xfId="0" applyFont="1" applyFill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0" fillId="2" borderId="15" xfId="0" applyFont="1" applyFill="1" applyBorder="1" applyAlignment="1"/>
    <xf numFmtId="3" fontId="10" fillId="2" borderId="15" xfId="0" applyNumberFormat="1" applyFont="1" applyFill="1" applyBorder="1" applyAlignment="1"/>
    <xf numFmtId="0" fontId="5" fillId="0" borderId="13" xfId="0" applyFont="1" applyFill="1" applyBorder="1" applyAlignment="1">
      <alignment vertical="center"/>
    </xf>
    <xf numFmtId="49" fontId="13" fillId="3" borderId="13" xfId="0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vertical="center"/>
    </xf>
    <xf numFmtId="0" fontId="10" fillId="2" borderId="18" xfId="0" applyFont="1" applyFill="1" applyBorder="1" applyAlignment="1"/>
    <xf numFmtId="3" fontId="10" fillId="2" borderId="18" xfId="0" applyNumberFormat="1" applyFont="1" applyFill="1" applyBorder="1" applyAlignment="1"/>
    <xf numFmtId="49" fontId="14" fillId="4" borderId="19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167" fontId="14" fillId="4" borderId="21" xfId="0" applyNumberFormat="1" applyFont="1" applyFill="1" applyBorder="1" applyAlignment="1">
      <alignment vertical="center"/>
    </xf>
    <xf numFmtId="49" fontId="14" fillId="3" borderId="22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7" fontId="14" fillId="3" borderId="23" xfId="0" applyNumberFormat="1" applyFont="1" applyFill="1" applyBorder="1" applyAlignment="1">
      <alignment vertical="center"/>
    </xf>
    <xf numFmtId="49" fontId="14" fillId="4" borderId="22" xfId="0" applyNumberFormat="1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167" fontId="14" fillId="4" borderId="23" xfId="0" applyNumberFormat="1" applyFont="1" applyFill="1" applyBorder="1" applyAlignment="1">
      <alignment vertical="center"/>
    </xf>
    <xf numFmtId="49" fontId="14" fillId="4" borderId="24" xfId="0" applyNumberFormat="1" applyFont="1" applyFill="1" applyBorder="1" applyAlignment="1">
      <alignment vertical="center"/>
    </xf>
    <xf numFmtId="0" fontId="15" fillId="4" borderId="25" xfId="0" applyFont="1" applyFill="1" applyBorder="1" applyAlignment="1">
      <alignment vertical="center"/>
    </xf>
    <xf numFmtId="167" fontId="14" fillId="9" borderId="2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167" fontId="14" fillId="2" borderId="16" xfId="0" applyNumberFormat="1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0</xdr:rowOff>
    </xdr:from>
    <xdr:to>
      <xdr:col>7</xdr:col>
      <xdr:colOff>16144</xdr:colOff>
      <xdr:row>8</xdr:row>
      <xdr:rowOff>97769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0"/>
          <a:ext cx="7229153" cy="164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2"/>
  <sheetViews>
    <sheetView showGridLines="0" tabSelected="1" topLeftCell="B1" zoomScale="118" zoomScaleNormal="118" workbookViewId="0">
      <selection activeCell="D10" sqref="D10"/>
    </sheetView>
  </sheetViews>
  <sheetFormatPr baseColWidth="10" defaultColWidth="10.85546875" defaultRowHeight="11.25" customHeight="1" x14ac:dyDescent="0.25"/>
  <cols>
    <col min="1" max="1" width="4.42578125" style="3" customWidth="1"/>
    <col min="2" max="3" width="22.5703125" style="3" customWidth="1"/>
    <col min="4" max="4" width="8.28515625" style="3" customWidth="1"/>
    <col min="5" max="5" width="21.5703125" style="41" customWidth="1"/>
    <col min="6" max="6" width="9.7109375" style="3" customWidth="1"/>
    <col min="7" max="7" width="21.85546875" style="3" customWidth="1"/>
    <col min="8" max="255" width="10.85546875" style="3" customWidth="1"/>
    <col min="256" max="16384" width="10.85546875" style="4"/>
  </cols>
  <sheetData>
    <row r="1" spans="1:255" ht="15" customHeight="1" x14ac:dyDescent="0.25">
      <c r="A1" s="1"/>
      <c r="B1" s="1"/>
      <c r="C1" s="1"/>
      <c r="D1" s="1"/>
      <c r="E1" s="2"/>
      <c r="F1" s="1"/>
      <c r="G1" s="1"/>
    </row>
    <row r="2" spans="1:255" ht="15" customHeight="1" x14ac:dyDescent="0.25">
      <c r="A2" s="1"/>
      <c r="B2" s="1"/>
      <c r="C2" s="1"/>
      <c r="D2" s="1"/>
      <c r="E2" s="2"/>
      <c r="F2" s="1"/>
      <c r="G2" s="1"/>
    </row>
    <row r="3" spans="1:255" ht="15" customHeight="1" x14ac:dyDescent="0.25">
      <c r="A3" s="1"/>
      <c r="B3" s="1"/>
      <c r="C3" s="1"/>
      <c r="D3" s="1"/>
      <c r="E3" s="2"/>
      <c r="F3" s="1"/>
      <c r="G3" s="1"/>
    </row>
    <row r="4" spans="1:255" ht="15" customHeight="1" x14ac:dyDescent="0.25">
      <c r="A4" s="1"/>
      <c r="B4" s="1"/>
      <c r="C4" s="1"/>
      <c r="D4" s="1"/>
      <c r="E4" s="2"/>
      <c r="F4" s="1"/>
    </row>
    <row r="5" spans="1:255" ht="15" customHeight="1" x14ac:dyDescent="0.25">
      <c r="A5" s="1"/>
      <c r="B5" s="1"/>
      <c r="C5" s="1"/>
      <c r="D5" s="1"/>
      <c r="E5" s="2"/>
      <c r="F5" s="1"/>
    </row>
    <row r="6" spans="1:255" ht="15" customHeight="1" x14ac:dyDescent="0.25">
      <c r="A6" s="1"/>
      <c r="B6" s="1"/>
      <c r="C6" s="1"/>
      <c r="D6" s="1"/>
      <c r="E6" s="2"/>
      <c r="F6" s="1"/>
    </row>
    <row r="7" spans="1:255" ht="15" customHeight="1" x14ac:dyDescent="0.25">
      <c r="A7" s="1"/>
      <c r="B7" s="1"/>
      <c r="C7" s="1"/>
      <c r="D7" s="1"/>
      <c r="E7" s="2"/>
      <c r="F7" s="1"/>
    </row>
    <row r="8" spans="1:255" ht="15" customHeight="1" x14ac:dyDescent="0.25">
      <c r="A8" s="1"/>
      <c r="B8" s="1"/>
      <c r="C8" s="1"/>
      <c r="D8" s="1"/>
      <c r="E8" s="2"/>
      <c r="F8" s="1"/>
      <c r="G8" s="1"/>
    </row>
    <row r="9" spans="1:255" ht="15" customHeight="1" x14ac:dyDescent="0.25">
      <c r="A9" s="1"/>
      <c r="B9" s="5"/>
      <c r="C9" s="6"/>
      <c r="D9" s="1"/>
      <c r="E9" s="7"/>
      <c r="F9" s="6"/>
      <c r="G9" s="44"/>
    </row>
    <row r="10" spans="1:255" s="71" customFormat="1" ht="27.75" customHeight="1" x14ac:dyDescent="0.25">
      <c r="A10" s="65"/>
      <c r="B10" s="8" t="s">
        <v>0</v>
      </c>
      <c r="C10" s="66" t="s">
        <v>143</v>
      </c>
      <c r="D10" s="67"/>
      <c r="E10" s="68" t="s">
        <v>115</v>
      </c>
      <c r="F10" s="69"/>
      <c r="G10" s="66">
        <v>30000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</row>
    <row r="11" spans="1:255" s="71" customFormat="1" ht="25.5" customHeight="1" x14ac:dyDescent="0.25">
      <c r="A11" s="65"/>
      <c r="B11" s="72" t="s">
        <v>1</v>
      </c>
      <c r="C11" s="66" t="s">
        <v>57</v>
      </c>
      <c r="D11" s="67"/>
      <c r="E11" s="73" t="s">
        <v>2</v>
      </c>
      <c r="F11" s="74"/>
      <c r="G11" s="66" t="s">
        <v>62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</row>
    <row r="12" spans="1:255" s="71" customFormat="1" ht="18" customHeight="1" x14ac:dyDescent="0.25">
      <c r="A12" s="65"/>
      <c r="B12" s="72" t="s">
        <v>58</v>
      </c>
      <c r="C12" s="66" t="s">
        <v>3</v>
      </c>
      <c r="D12" s="67"/>
      <c r="E12" s="73" t="s">
        <v>120</v>
      </c>
      <c r="F12" s="74"/>
      <c r="G12" s="66">
        <v>575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</row>
    <row r="13" spans="1:255" s="71" customFormat="1" ht="11.25" customHeight="1" x14ac:dyDescent="0.25">
      <c r="A13" s="65"/>
      <c r="B13" s="72" t="s">
        <v>4</v>
      </c>
      <c r="C13" s="66" t="s">
        <v>59</v>
      </c>
      <c r="D13" s="67"/>
      <c r="E13" s="75" t="s">
        <v>5</v>
      </c>
      <c r="F13" s="76"/>
      <c r="G13" s="66">
        <f>G10*G12</f>
        <v>17250000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</row>
    <row r="14" spans="1:255" s="71" customFormat="1" ht="15" customHeight="1" x14ac:dyDescent="0.25">
      <c r="A14" s="65"/>
      <c r="B14" s="72" t="s">
        <v>60</v>
      </c>
      <c r="C14" s="66" t="s">
        <v>54</v>
      </c>
      <c r="D14" s="67"/>
      <c r="E14" s="73" t="s">
        <v>6</v>
      </c>
      <c r="F14" s="74"/>
      <c r="G14" s="66" t="s">
        <v>63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</row>
    <row r="15" spans="1:255" s="71" customFormat="1" ht="15" x14ac:dyDescent="0.25">
      <c r="A15" s="65"/>
      <c r="B15" s="72" t="s">
        <v>7</v>
      </c>
      <c r="C15" s="77" t="s">
        <v>61</v>
      </c>
      <c r="D15" s="67"/>
      <c r="E15" s="73" t="s">
        <v>8</v>
      </c>
      <c r="F15" s="74"/>
      <c r="G15" s="77" t="s">
        <v>64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</row>
    <row r="16" spans="1:255" s="71" customFormat="1" ht="25.5" customHeight="1" x14ac:dyDescent="0.25">
      <c r="A16" s="65"/>
      <c r="B16" s="72" t="s">
        <v>9</v>
      </c>
      <c r="C16" s="77" t="s">
        <v>84</v>
      </c>
      <c r="D16" s="67"/>
      <c r="E16" s="78" t="s">
        <v>10</v>
      </c>
      <c r="F16" s="79"/>
      <c r="G16" s="77" t="s">
        <v>65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</row>
    <row r="17" spans="1:255" customFormat="1" ht="12" customHeight="1" x14ac:dyDescent="0.25">
      <c r="A17" s="80"/>
      <c r="B17" s="81"/>
      <c r="C17" s="82"/>
      <c r="D17" s="83"/>
      <c r="E17" s="84"/>
      <c r="F17" s="84"/>
      <c r="G17" s="8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</row>
    <row r="18" spans="1:255" customFormat="1" ht="12" customHeight="1" x14ac:dyDescent="0.25">
      <c r="A18" s="87"/>
      <c r="B18" s="88" t="s">
        <v>11</v>
      </c>
      <c r="C18" s="89"/>
      <c r="D18" s="89"/>
      <c r="E18" s="89"/>
      <c r="F18" s="89"/>
      <c r="G18" s="89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</row>
    <row r="19" spans="1:255" customFormat="1" ht="12" customHeight="1" x14ac:dyDescent="0.25">
      <c r="A19" s="80"/>
      <c r="B19" s="90"/>
      <c r="C19" s="91"/>
      <c r="D19" s="91"/>
      <c r="E19" s="91"/>
      <c r="F19" s="92"/>
      <c r="G19" s="93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</row>
    <row r="20" spans="1:255" customFormat="1" ht="12" customHeight="1" x14ac:dyDescent="0.25">
      <c r="A20" s="94"/>
      <c r="B20" s="9" t="s">
        <v>12</v>
      </c>
      <c r="C20" s="10"/>
      <c r="D20" s="11"/>
      <c r="E20" s="11"/>
      <c r="F20" s="12"/>
      <c r="G20" s="9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</row>
    <row r="21" spans="1:255" customFormat="1" ht="24" customHeight="1" x14ac:dyDescent="0.25">
      <c r="A21" s="94"/>
      <c r="B21" s="13" t="s">
        <v>13</v>
      </c>
      <c r="C21" s="14" t="s">
        <v>14</v>
      </c>
      <c r="D21" s="14" t="s">
        <v>15</v>
      </c>
      <c r="E21" s="13" t="s">
        <v>16</v>
      </c>
      <c r="F21" s="14" t="s">
        <v>17</v>
      </c>
      <c r="G21" s="13" t="s">
        <v>18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</row>
    <row r="22" spans="1:255" s="102" customFormat="1" ht="12" customHeight="1" x14ac:dyDescent="0.25">
      <c r="A22" s="96"/>
      <c r="B22" s="97" t="s">
        <v>67</v>
      </c>
      <c r="C22" s="98" t="s">
        <v>19</v>
      </c>
      <c r="D22" s="98">
        <v>6</v>
      </c>
      <c r="E22" s="98" t="s">
        <v>66</v>
      </c>
      <c r="F22" s="99">
        <v>25000</v>
      </c>
      <c r="G22" s="100">
        <f t="shared" ref="G22:G38" si="0">D22*F22</f>
        <v>150000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</row>
    <row r="23" spans="1:255" s="102" customFormat="1" ht="12" customHeight="1" x14ac:dyDescent="0.25">
      <c r="A23" s="96"/>
      <c r="B23" s="97" t="s">
        <v>68</v>
      </c>
      <c r="C23" s="98" t="s">
        <v>19</v>
      </c>
      <c r="D23" s="98">
        <v>1</v>
      </c>
      <c r="E23" s="98" t="s">
        <v>66</v>
      </c>
      <c r="F23" s="99">
        <v>25000</v>
      </c>
      <c r="G23" s="100">
        <f t="shared" si="0"/>
        <v>25000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</row>
    <row r="24" spans="1:255" s="102" customFormat="1" ht="12" customHeight="1" x14ac:dyDescent="0.25">
      <c r="A24" s="96"/>
      <c r="B24" s="97" t="s">
        <v>69</v>
      </c>
      <c r="C24" s="98" t="s">
        <v>19</v>
      </c>
      <c r="D24" s="98">
        <v>3</v>
      </c>
      <c r="E24" s="98" t="s">
        <v>66</v>
      </c>
      <c r="F24" s="99">
        <v>25000</v>
      </c>
      <c r="G24" s="100">
        <f t="shared" si="0"/>
        <v>75000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</row>
    <row r="25" spans="1:255" s="102" customFormat="1" ht="12" customHeight="1" x14ac:dyDescent="0.25">
      <c r="A25" s="96"/>
      <c r="B25" s="97" t="s">
        <v>70</v>
      </c>
      <c r="C25" s="98" t="s">
        <v>19</v>
      </c>
      <c r="D25" s="98">
        <v>1</v>
      </c>
      <c r="E25" s="98" t="s">
        <v>66</v>
      </c>
      <c r="F25" s="99">
        <v>25000</v>
      </c>
      <c r="G25" s="100">
        <f t="shared" si="0"/>
        <v>25000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</row>
    <row r="26" spans="1:255" s="102" customFormat="1" ht="12" customHeight="1" x14ac:dyDescent="0.25">
      <c r="A26" s="96"/>
      <c r="B26" s="97" t="s">
        <v>71</v>
      </c>
      <c r="C26" s="98" t="s">
        <v>19</v>
      </c>
      <c r="D26" s="98">
        <v>1</v>
      </c>
      <c r="E26" s="98" t="s">
        <v>66</v>
      </c>
      <c r="F26" s="99">
        <v>25000</v>
      </c>
      <c r="G26" s="100">
        <f t="shared" si="0"/>
        <v>25000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</row>
    <row r="27" spans="1:255" s="102" customFormat="1" ht="12" customHeight="1" x14ac:dyDescent="0.25">
      <c r="A27" s="96"/>
      <c r="B27" s="97" t="s">
        <v>72</v>
      </c>
      <c r="C27" s="98" t="s">
        <v>19</v>
      </c>
      <c r="D27" s="98">
        <v>8</v>
      </c>
      <c r="E27" s="98" t="s">
        <v>141</v>
      </c>
      <c r="F27" s="99">
        <v>25000</v>
      </c>
      <c r="G27" s="100">
        <f t="shared" si="0"/>
        <v>200000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</row>
    <row r="28" spans="1:255" s="102" customFormat="1" ht="12" customHeight="1" x14ac:dyDescent="0.25">
      <c r="A28" s="96"/>
      <c r="B28" s="97" t="s">
        <v>73</v>
      </c>
      <c r="C28" s="98" t="s">
        <v>19</v>
      </c>
      <c r="D28" s="98">
        <v>1</v>
      </c>
      <c r="E28" s="98" t="s">
        <v>74</v>
      </c>
      <c r="F28" s="99">
        <v>25000</v>
      </c>
      <c r="G28" s="100">
        <f t="shared" si="0"/>
        <v>25000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</row>
    <row r="29" spans="1:255" s="102" customFormat="1" ht="12" customHeight="1" x14ac:dyDescent="0.25">
      <c r="A29" s="96"/>
      <c r="B29" s="97" t="s">
        <v>75</v>
      </c>
      <c r="C29" s="98" t="s">
        <v>19</v>
      </c>
      <c r="D29" s="98">
        <v>4</v>
      </c>
      <c r="E29" s="98" t="s">
        <v>74</v>
      </c>
      <c r="F29" s="99">
        <v>25000</v>
      </c>
      <c r="G29" s="100">
        <f t="shared" si="0"/>
        <v>100000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</row>
    <row r="30" spans="1:255" s="102" customFormat="1" ht="12" customHeight="1" x14ac:dyDescent="0.25">
      <c r="A30" s="96"/>
      <c r="B30" s="97" t="s">
        <v>70</v>
      </c>
      <c r="C30" s="98" t="s">
        <v>19</v>
      </c>
      <c r="D30" s="98">
        <v>4</v>
      </c>
      <c r="E30" s="98" t="s">
        <v>74</v>
      </c>
      <c r="F30" s="99">
        <v>25000</v>
      </c>
      <c r="G30" s="100">
        <f t="shared" si="0"/>
        <v>100000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</row>
    <row r="31" spans="1:255" s="102" customFormat="1" ht="12" customHeight="1" x14ac:dyDescent="0.25">
      <c r="A31" s="96"/>
      <c r="B31" s="97" t="s">
        <v>76</v>
      </c>
      <c r="C31" s="98" t="s">
        <v>19</v>
      </c>
      <c r="D31" s="98">
        <v>3</v>
      </c>
      <c r="E31" s="98" t="s">
        <v>77</v>
      </c>
      <c r="F31" s="99">
        <v>25000</v>
      </c>
      <c r="G31" s="100">
        <f t="shared" si="0"/>
        <v>75000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</row>
    <row r="32" spans="1:255" s="102" customFormat="1" ht="12" customHeight="1" x14ac:dyDescent="0.25">
      <c r="A32" s="96"/>
      <c r="B32" s="97" t="s">
        <v>78</v>
      </c>
      <c r="C32" s="98" t="s">
        <v>19</v>
      </c>
      <c r="D32" s="98">
        <v>5</v>
      </c>
      <c r="E32" s="98" t="s">
        <v>79</v>
      </c>
      <c r="F32" s="99">
        <v>25000</v>
      </c>
      <c r="G32" s="100">
        <f t="shared" si="0"/>
        <v>125000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</row>
    <row r="33" spans="1:255" s="102" customFormat="1" ht="12" customHeight="1" x14ac:dyDescent="0.25">
      <c r="A33" s="96"/>
      <c r="B33" s="97" t="s">
        <v>80</v>
      </c>
      <c r="C33" s="98" t="s">
        <v>19</v>
      </c>
      <c r="D33" s="98">
        <v>1</v>
      </c>
      <c r="E33" s="98" t="s">
        <v>77</v>
      </c>
      <c r="F33" s="99">
        <v>25000</v>
      </c>
      <c r="G33" s="100">
        <f t="shared" si="0"/>
        <v>25000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</row>
    <row r="34" spans="1:255" s="102" customFormat="1" ht="12" customHeight="1" x14ac:dyDescent="0.25">
      <c r="A34" s="96"/>
      <c r="B34" s="97" t="s">
        <v>81</v>
      </c>
      <c r="C34" s="98" t="s">
        <v>19</v>
      </c>
      <c r="D34" s="98">
        <v>3</v>
      </c>
      <c r="E34" s="98" t="s">
        <v>82</v>
      </c>
      <c r="F34" s="99">
        <v>25000</v>
      </c>
      <c r="G34" s="100">
        <f t="shared" si="0"/>
        <v>75000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</row>
    <row r="35" spans="1:255" s="102" customFormat="1" ht="12" customHeight="1" x14ac:dyDescent="0.25">
      <c r="A35" s="96"/>
      <c r="B35" s="97" t="s">
        <v>83</v>
      </c>
      <c r="C35" s="98" t="s">
        <v>19</v>
      </c>
      <c r="D35" s="98">
        <v>0.5</v>
      </c>
      <c r="E35" s="98" t="s">
        <v>82</v>
      </c>
      <c r="F35" s="99">
        <v>25000</v>
      </c>
      <c r="G35" s="100">
        <f t="shared" si="0"/>
        <v>12500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</row>
    <row r="36" spans="1:255" s="102" customFormat="1" ht="12" customHeight="1" x14ac:dyDescent="0.25">
      <c r="A36" s="96"/>
      <c r="B36" s="97" t="s">
        <v>80</v>
      </c>
      <c r="C36" s="98" t="s">
        <v>19</v>
      </c>
      <c r="D36" s="98">
        <v>2</v>
      </c>
      <c r="E36" s="98" t="s">
        <v>117</v>
      </c>
      <c r="F36" s="99">
        <v>25000</v>
      </c>
      <c r="G36" s="100">
        <f t="shared" si="0"/>
        <v>50000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</row>
    <row r="37" spans="1:255" s="102" customFormat="1" ht="12" customHeight="1" x14ac:dyDescent="0.25">
      <c r="A37" s="96"/>
      <c r="B37" s="97" t="s">
        <v>85</v>
      </c>
      <c r="C37" s="98" t="s">
        <v>19</v>
      </c>
      <c r="D37" s="98">
        <v>50</v>
      </c>
      <c r="E37" s="98" t="s">
        <v>82</v>
      </c>
      <c r="F37" s="99">
        <v>25000</v>
      </c>
      <c r="G37" s="100">
        <f t="shared" si="0"/>
        <v>1250000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</row>
    <row r="38" spans="1:255" s="102" customFormat="1" ht="12" customHeight="1" x14ac:dyDescent="0.25">
      <c r="A38" s="96"/>
      <c r="B38" s="97" t="s">
        <v>86</v>
      </c>
      <c r="C38" s="98" t="s">
        <v>19</v>
      </c>
      <c r="D38" s="98">
        <v>3</v>
      </c>
      <c r="E38" s="98" t="s">
        <v>84</v>
      </c>
      <c r="F38" s="99">
        <v>25000</v>
      </c>
      <c r="G38" s="100">
        <f t="shared" si="0"/>
        <v>75000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</row>
    <row r="39" spans="1:255" customFormat="1" ht="12" customHeight="1" x14ac:dyDescent="0.25">
      <c r="A39" s="103"/>
      <c r="B39" s="17" t="s">
        <v>20</v>
      </c>
      <c r="C39" s="18"/>
      <c r="D39" s="18"/>
      <c r="E39" s="18"/>
      <c r="F39" s="104"/>
      <c r="G39" s="105">
        <f>SUM(G22:G38)</f>
        <v>2412500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</row>
    <row r="40" spans="1:255" customFormat="1" ht="12" customHeight="1" x14ac:dyDescent="0.25">
      <c r="A40" s="103"/>
      <c r="B40" s="106"/>
      <c r="C40" s="107"/>
      <c r="D40" s="107"/>
      <c r="E40" s="107"/>
      <c r="F40" s="108"/>
      <c r="G40" s="108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</row>
    <row r="41" spans="1:255" customFormat="1" ht="12" customHeight="1" x14ac:dyDescent="0.25">
      <c r="A41" s="94"/>
      <c r="B41" s="9" t="s">
        <v>21</v>
      </c>
      <c r="C41" s="10"/>
      <c r="D41" s="11"/>
      <c r="E41" s="11"/>
      <c r="F41" s="12"/>
      <c r="G41" s="9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</row>
    <row r="42" spans="1:255" customFormat="1" ht="24" customHeight="1" x14ac:dyDescent="0.25">
      <c r="A42" s="94"/>
      <c r="B42" s="13" t="s">
        <v>13</v>
      </c>
      <c r="C42" s="14" t="s">
        <v>14</v>
      </c>
      <c r="D42" s="14" t="s">
        <v>15</v>
      </c>
      <c r="E42" s="13" t="s">
        <v>16</v>
      </c>
      <c r="F42" s="14" t="s">
        <v>17</v>
      </c>
      <c r="G42" s="13" t="s">
        <v>18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</row>
    <row r="43" spans="1:255" s="102" customFormat="1" ht="12" customHeight="1" x14ac:dyDescent="0.25">
      <c r="A43" s="96"/>
      <c r="B43" s="97" t="s">
        <v>73</v>
      </c>
      <c r="C43" s="98" t="s">
        <v>53</v>
      </c>
      <c r="D43" s="98">
        <v>2</v>
      </c>
      <c r="E43" s="98" t="s">
        <v>74</v>
      </c>
      <c r="F43" s="99">
        <v>30000</v>
      </c>
      <c r="G43" s="100">
        <f>D43*F43</f>
        <v>60000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  <c r="IU43" s="101"/>
    </row>
    <row r="44" spans="1:255" customFormat="1" ht="12" customHeight="1" x14ac:dyDescent="0.25">
      <c r="A44" s="103"/>
      <c r="B44" s="17" t="s">
        <v>22</v>
      </c>
      <c r="C44" s="18"/>
      <c r="D44" s="18"/>
      <c r="E44" s="18"/>
      <c r="F44" s="104"/>
      <c r="G44" s="105">
        <f>SUM(G43)</f>
        <v>60000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</row>
    <row r="45" spans="1:255" customFormat="1" ht="12" customHeight="1" x14ac:dyDescent="0.25">
      <c r="A45" s="103"/>
      <c r="B45" s="106"/>
      <c r="C45" s="107"/>
      <c r="D45" s="107"/>
      <c r="E45" s="107"/>
      <c r="F45" s="108"/>
      <c r="G45" s="108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</row>
    <row r="46" spans="1:255" customFormat="1" ht="12" customHeight="1" x14ac:dyDescent="0.25">
      <c r="A46" s="94"/>
      <c r="B46" s="9" t="s">
        <v>23</v>
      </c>
      <c r="C46" s="10"/>
      <c r="D46" s="11"/>
      <c r="E46" s="11"/>
      <c r="F46" s="12"/>
      <c r="G46" s="95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</row>
    <row r="47" spans="1:255" customFormat="1" ht="24" customHeight="1" x14ac:dyDescent="0.25">
      <c r="A47" s="94"/>
      <c r="B47" s="13" t="s">
        <v>13</v>
      </c>
      <c r="C47" s="14" t="s">
        <v>14</v>
      </c>
      <c r="D47" s="14" t="s">
        <v>15</v>
      </c>
      <c r="E47" s="13" t="s">
        <v>16</v>
      </c>
      <c r="F47" s="14" t="s">
        <v>17</v>
      </c>
      <c r="G47" s="13" t="s">
        <v>18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</row>
    <row r="48" spans="1:255" s="102" customFormat="1" ht="12" customHeight="1" x14ac:dyDescent="0.25">
      <c r="A48" s="96"/>
      <c r="B48" s="97" t="s">
        <v>142</v>
      </c>
      <c r="C48" s="98" t="s">
        <v>24</v>
      </c>
      <c r="D48" s="98">
        <v>1</v>
      </c>
      <c r="E48" s="98" t="s">
        <v>66</v>
      </c>
      <c r="F48" s="99">
        <v>158000</v>
      </c>
      <c r="G48" s="100">
        <f>F48*D48</f>
        <v>158000</v>
      </c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  <c r="IU48" s="101"/>
    </row>
    <row r="49" spans="1:255" s="102" customFormat="1" ht="12" customHeight="1" x14ac:dyDescent="0.25">
      <c r="A49" s="96"/>
      <c r="B49" s="97" t="s">
        <v>87</v>
      </c>
      <c r="C49" s="98" t="s">
        <v>24</v>
      </c>
      <c r="D49" s="98">
        <v>0.4</v>
      </c>
      <c r="E49" s="98" t="s">
        <v>66</v>
      </c>
      <c r="F49" s="99">
        <v>158000</v>
      </c>
      <c r="G49" s="100">
        <f>F49*D49</f>
        <v>63200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  <c r="IU49" s="101"/>
    </row>
    <row r="50" spans="1:255" s="102" customFormat="1" ht="12" customHeight="1" x14ac:dyDescent="0.25">
      <c r="A50" s="96"/>
      <c r="B50" s="97" t="s">
        <v>88</v>
      </c>
      <c r="C50" s="98" t="s">
        <v>24</v>
      </c>
      <c r="D50" s="98">
        <v>0.1</v>
      </c>
      <c r="E50" s="98" t="s">
        <v>66</v>
      </c>
      <c r="F50" s="99">
        <v>158000</v>
      </c>
      <c r="G50" s="100">
        <f>F50*D50</f>
        <v>15800</v>
      </c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</row>
    <row r="51" spans="1:255" s="102" customFormat="1" ht="12" customHeight="1" x14ac:dyDescent="0.25">
      <c r="A51" s="96"/>
      <c r="B51" s="97" t="s">
        <v>89</v>
      </c>
      <c r="C51" s="98" t="s">
        <v>24</v>
      </c>
      <c r="D51" s="98">
        <v>0.1</v>
      </c>
      <c r="E51" s="98" t="s">
        <v>66</v>
      </c>
      <c r="F51" s="99">
        <v>158000</v>
      </c>
      <c r="G51" s="100">
        <f>F51*D51</f>
        <v>15800</v>
      </c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</row>
    <row r="52" spans="1:255" customFormat="1" ht="12" customHeight="1" x14ac:dyDescent="0.25">
      <c r="A52" s="103"/>
      <c r="B52" s="17" t="s">
        <v>116</v>
      </c>
      <c r="C52" s="18"/>
      <c r="D52" s="18"/>
      <c r="E52" s="18"/>
      <c r="F52" s="104"/>
      <c r="G52" s="105">
        <f>SUM(G48:G51)</f>
        <v>252800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</row>
    <row r="53" spans="1:255" customFormat="1" ht="12" customHeight="1" x14ac:dyDescent="0.25">
      <c r="A53" s="103"/>
      <c r="B53" s="106"/>
      <c r="C53" s="107"/>
      <c r="D53" s="107"/>
      <c r="E53" s="107"/>
      <c r="F53" s="108"/>
      <c r="G53" s="108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</row>
    <row r="54" spans="1:255" customFormat="1" ht="12" customHeight="1" x14ac:dyDescent="0.25">
      <c r="A54" s="94"/>
      <c r="B54" s="9" t="s">
        <v>26</v>
      </c>
      <c r="C54" s="10"/>
      <c r="D54" s="11"/>
      <c r="E54" s="11"/>
      <c r="F54" s="12"/>
      <c r="G54" s="9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</row>
    <row r="55" spans="1:255" customFormat="1" ht="24" customHeight="1" x14ac:dyDescent="0.25">
      <c r="A55" s="94"/>
      <c r="B55" s="13" t="s">
        <v>27</v>
      </c>
      <c r="C55" s="14" t="s">
        <v>28</v>
      </c>
      <c r="D55" s="14" t="s">
        <v>29</v>
      </c>
      <c r="E55" s="13" t="s">
        <v>16</v>
      </c>
      <c r="F55" s="14" t="s">
        <v>17</v>
      </c>
      <c r="G55" s="13" t="s">
        <v>18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</row>
    <row r="56" spans="1:255" s="102" customFormat="1" ht="12" customHeight="1" x14ac:dyDescent="0.25">
      <c r="A56" s="96"/>
      <c r="B56" s="109" t="s">
        <v>125</v>
      </c>
      <c r="C56" s="98"/>
      <c r="D56" s="98"/>
      <c r="E56" s="98"/>
      <c r="F56" s="99"/>
      <c r="G56" s="100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</row>
    <row r="57" spans="1:255" s="102" customFormat="1" ht="12" customHeight="1" x14ac:dyDescent="0.25">
      <c r="A57" s="96"/>
      <c r="B57" s="97" t="s">
        <v>104</v>
      </c>
      <c r="C57" s="98" t="s">
        <v>134</v>
      </c>
      <c r="D57" s="98">
        <v>10000</v>
      </c>
      <c r="E57" s="98" t="s">
        <v>66</v>
      </c>
      <c r="F57" s="99">
        <v>250</v>
      </c>
      <c r="G57" s="100">
        <v>1500000</v>
      </c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  <c r="IU57" s="101"/>
    </row>
    <row r="58" spans="1:255" s="102" customFormat="1" ht="12" customHeight="1" x14ac:dyDescent="0.25">
      <c r="A58" s="96"/>
      <c r="B58" s="109" t="s">
        <v>30</v>
      </c>
      <c r="C58" s="98"/>
      <c r="D58" s="98"/>
      <c r="E58" s="98"/>
      <c r="F58" s="99"/>
      <c r="G58" s="100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</row>
    <row r="59" spans="1:255" s="102" customFormat="1" ht="12" customHeight="1" x14ac:dyDescent="0.25">
      <c r="A59" s="96"/>
      <c r="B59" s="97" t="s">
        <v>126</v>
      </c>
      <c r="C59" s="98" t="s">
        <v>105</v>
      </c>
      <c r="D59" s="98">
        <v>220</v>
      </c>
      <c r="E59" s="98" t="s">
        <v>66</v>
      </c>
      <c r="F59" s="99">
        <v>1038</v>
      </c>
      <c r="G59" s="100">
        <f>D59*F59</f>
        <v>228360</v>
      </c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</row>
    <row r="60" spans="1:255" s="102" customFormat="1" ht="12" customHeight="1" x14ac:dyDescent="0.25">
      <c r="A60" s="96"/>
      <c r="B60" s="97" t="s">
        <v>90</v>
      </c>
      <c r="C60" s="98" t="s">
        <v>105</v>
      </c>
      <c r="D60" s="98">
        <v>320</v>
      </c>
      <c r="E60" s="98" t="s">
        <v>66</v>
      </c>
      <c r="F60" s="99">
        <v>1286.4000000000001</v>
      </c>
      <c r="G60" s="100">
        <f t="shared" ref="G60:G81" si="1">D60*F60</f>
        <v>411648</v>
      </c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</row>
    <row r="61" spans="1:255" s="102" customFormat="1" ht="12" customHeight="1" x14ac:dyDescent="0.25">
      <c r="A61" s="96"/>
      <c r="B61" s="97" t="s">
        <v>91</v>
      </c>
      <c r="C61" s="98" t="s">
        <v>133</v>
      </c>
      <c r="D61" s="98">
        <v>9</v>
      </c>
      <c r="E61" s="98" t="s">
        <v>74</v>
      </c>
      <c r="F61" s="99">
        <v>18550</v>
      </c>
      <c r="G61" s="100">
        <f t="shared" si="1"/>
        <v>166950</v>
      </c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</row>
    <row r="62" spans="1:255" s="102" customFormat="1" ht="12" customHeight="1" x14ac:dyDescent="0.25">
      <c r="A62" s="96"/>
      <c r="B62" s="97" t="s">
        <v>92</v>
      </c>
      <c r="C62" s="98" t="s">
        <v>105</v>
      </c>
      <c r="D62" s="98">
        <v>200</v>
      </c>
      <c r="E62" s="98" t="s">
        <v>62</v>
      </c>
      <c r="F62" s="99">
        <v>1711.2</v>
      </c>
      <c r="G62" s="100">
        <f t="shared" si="1"/>
        <v>342240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101"/>
      <c r="IS62" s="101"/>
      <c r="IT62" s="101"/>
      <c r="IU62" s="101"/>
    </row>
    <row r="63" spans="1:255" s="102" customFormat="1" ht="12" customHeight="1" x14ac:dyDescent="0.25">
      <c r="A63" s="96"/>
      <c r="B63" s="97" t="s">
        <v>93</v>
      </c>
      <c r="C63" s="98" t="s">
        <v>106</v>
      </c>
      <c r="D63" s="98">
        <v>200</v>
      </c>
      <c r="E63" s="98" t="s">
        <v>66</v>
      </c>
      <c r="F63" s="99">
        <v>1932.4</v>
      </c>
      <c r="G63" s="100">
        <f t="shared" si="1"/>
        <v>386480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</row>
    <row r="64" spans="1:255" s="102" customFormat="1" ht="12" customHeight="1" x14ac:dyDescent="0.25">
      <c r="A64" s="96"/>
      <c r="B64" s="97" t="s">
        <v>94</v>
      </c>
      <c r="C64" s="98" t="s">
        <v>106</v>
      </c>
      <c r="D64" s="98">
        <v>200</v>
      </c>
      <c r="E64" s="98" t="s">
        <v>95</v>
      </c>
      <c r="F64" s="99">
        <v>1566</v>
      </c>
      <c r="G64" s="100">
        <f t="shared" si="1"/>
        <v>313200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  <c r="IS64" s="101"/>
      <c r="IT64" s="101"/>
      <c r="IU64" s="101"/>
    </row>
    <row r="65" spans="1:255" s="102" customFormat="1" ht="12" customHeight="1" x14ac:dyDescent="0.25">
      <c r="A65" s="96"/>
      <c r="B65" s="97" t="s">
        <v>132</v>
      </c>
      <c r="C65" s="98" t="s">
        <v>133</v>
      </c>
      <c r="D65" s="98">
        <v>20</v>
      </c>
      <c r="E65" s="98" t="s">
        <v>100</v>
      </c>
      <c r="F65" s="99">
        <v>3100</v>
      </c>
      <c r="G65" s="100">
        <f>D65*F65</f>
        <v>62000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</row>
    <row r="66" spans="1:255" s="102" customFormat="1" ht="12" customHeight="1" x14ac:dyDescent="0.25">
      <c r="A66" s="96"/>
      <c r="B66" s="109" t="s">
        <v>55</v>
      </c>
      <c r="C66" s="98"/>
      <c r="D66" s="98"/>
      <c r="E66" s="98"/>
      <c r="F66" s="99"/>
      <c r="G66" s="100" t="s">
        <v>56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</row>
    <row r="67" spans="1:255" s="102" customFormat="1" ht="12" customHeight="1" x14ac:dyDescent="0.25">
      <c r="A67" s="96"/>
      <c r="B67" s="97" t="s">
        <v>113</v>
      </c>
      <c r="C67" s="98" t="s">
        <v>105</v>
      </c>
      <c r="D67" s="98">
        <v>2</v>
      </c>
      <c r="E67" s="98" t="s">
        <v>82</v>
      </c>
      <c r="F67" s="99">
        <v>89960</v>
      </c>
      <c r="G67" s="100">
        <f t="shared" si="1"/>
        <v>179920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</row>
    <row r="68" spans="1:255" s="102" customFormat="1" ht="12" customHeight="1" x14ac:dyDescent="0.25">
      <c r="A68" s="96"/>
      <c r="B68" s="97" t="s">
        <v>96</v>
      </c>
      <c r="C68" s="98" t="s">
        <v>133</v>
      </c>
      <c r="D68" s="98">
        <v>1</v>
      </c>
      <c r="E68" s="98" t="s">
        <v>66</v>
      </c>
      <c r="F68" s="99">
        <v>86690</v>
      </c>
      <c r="G68" s="100">
        <f t="shared" si="1"/>
        <v>86690</v>
      </c>
      <c r="H68" s="101" t="s">
        <v>56</v>
      </c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</row>
    <row r="69" spans="1:255" s="102" customFormat="1" ht="12" customHeight="1" x14ac:dyDescent="0.25">
      <c r="A69" s="96"/>
      <c r="B69" s="97" t="s">
        <v>127</v>
      </c>
      <c r="C69" s="98" t="s">
        <v>105</v>
      </c>
      <c r="D69" s="98">
        <v>2</v>
      </c>
      <c r="E69" s="98" t="s">
        <v>66</v>
      </c>
      <c r="F69" s="99">
        <v>46090</v>
      </c>
      <c r="G69" s="100">
        <f t="shared" si="1"/>
        <v>92180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</row>
    <row r="70" spans="1:255" s="102" customFormat="1" ht="12" customHeight="1" x14ac:dyDescent="0.25">
      <c r="A70" s="96"/>
      <c r="B70" s="97" t="s">
        <v>97</v>
      </c>
      <c r="C70" s="98" t="s">
        <v>133</v>
      </c>
      <c r="D70" s="98">
        <v>1</v>
      </c>
      <c r="E70" s="98" t="s">
        <v>98</v>
      </c>
      <c r="F70" s="99">
        <v>111340</v>
      </c>
      <c r="G70" s="100">
        <f t="shared" si="1"/>
        <v>111340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</row>
    <row r="71" spans="1:255" s="102" customFormat="1" ht="12" customHeight="1" x14ac:dyDescent="0.25">
      <c r="A71" s="96"/>
      <c r="B71" s="97" t="s">
        <v>99</v>
      </c>
      <c r="C71" s="98" t="s">
        <v>105</v>
      </c>
      <c r="D71" s="98">
        <v>1</v>
      </c>
      <c r="E71" s="98" t="s">
        <v>82</v>
      </c>
      <c r="F71" s="99">
        <v>94450</v>
      </c>
      <c r="G71" s="100">
        <f t="shared" si="1"/>
        <v>94450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</row>
    <row r="72" spans="1:255" s="102" customFormat="1" ht="12" customHeight="1" x14ac:dyDescent="0.25">
      <c r="A72" s="96"/>
      <c r="B72" s="109" t="s">
        <v>31</v>
      </c>
      <c r="C72" s="98"/>
      <c r="D72" s="98"/>
      <c r="E72" s="98"/>
      <c r="F72" s="99"/>
      <c r="G72" s="100" t="s">
        <v>56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</row>
    <row r="73" spans="1:255" s="102" customFormat="1" ht="12" customHeight="1" x14ac:dyDescent="0.25">
      <c r="A73" s="96"/>
      <c r="B73" s="97" t="s">
        <v>128</v>
      </c>
      <c r="C73" s="98" t="s">
        <v>114</v>
      </c>
      <c r="D73" s="98">
        <v>0.3</v>
      </c>
      <c r="E73" s="98" t="s">
        <v>74</v>
      </c>
      <c r="F73" s="99">
        <v>218600</v>
      </c>
      <c r="G73" s="100">
        <f t="shared" si="1"/>
        <v>65580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</row>
    <row r="74" spans="1:255" s="102" customFormat="1" ht="12" customHeight="1" x14ac:dyDescent="0.25">
      <c r="A74" s="96"/>
      <c r="B74" s="97" t="s">
        <v>129</v>
      </c>
      <c r="C74" s="98" t="s">
        <v>133</v>
      </c>
      <c r="D74" s="98">
        <v>1</v>
      </c>
      <c r="E74" s="98" t="s">
        <v>100</v>
      </c>
      <c r="F74" s="99">
        <v>18940</v>
      </c>
      <c r="G74" s="100">
        <f t="shared" si="1"/>
        <v>18940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</row>
    <row r="75" spans="1:255" s="102" customFormat="1" ht="12" customHeight="1" x14ac:dyDescent="0.25">
      <c r="A75" s="96"/>
      <c r="B75" s="97" t="s">
        <v>130</v>
      </c>
      <c r="C75" s="98" t="s">
        <v>133</v>
      </c>
      <c r="D75" s="98">
        <v>1</v>
      </c>
      <c r="E75" s="98" t="s">
        <v>100</v>
      </c>
      <c r="F75" s="99">
        <v>47150</v>
      </c>
      <c r="G75" s="100">
        <f t="shared" si="1"/>
        <v>47150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</row>
    <row r="76" spans="1:255" s="102" customFormat="1" ht="12" customHeight="1" x14ac:dyDescent="0.25">
      <c r="A76" s="96"/>
      <c r="B76" s="97" t="s">
        <v>131</v>
      </c>
      <c r="C76" s="98" t="s">
        <v>133</v>
      </c>
      <c r="D76" s="98">
        <v>0.6</v>
      </c>
      <c r="E76" s="98" t="s">
        <v>136</v>
      </c>
      <c r="F76" s="99">
        <v>24800</v>
      </c>
      <c r="G76" s="100">
        <f t="shared" si="1"/>
        <v>14880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</row>
    <row r="77" spans="1:255" s="102" customFormat="1" ht="12" customHeight="1" x14ac:dyDescent="0.25">
      <c r="A77" s="96"/>
      <c r="B77" s="109" t="s">
        <v>33</v>
      </c>
      <c r="C77" s="98"/>
      <c r="D77" s="98"/>
      <c r="E77" s="98"/>
      <c r="F77" s="99"/>
      <c r="G77" s="100" t="s">
        <v>56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</row>
    <row r="78" spans="1:255" s="102" customFormat="1" ht="12" customHeight="1" x14ac:dyDescent="0.25">
      <c r="A78" s="96"/>
      <c r="B78" s="97" t="s">
        <v>123</v>
      </c>
      <c r="C78" s="98" t="s">
        <v>133</v>
      </c>
      <c r="D78" s="98">
        <v>5</v>
      </c>
      <c r="E78" s="98" t="s">
        <v>74</v>
      </c>
      <c r="F78" s="99">
        <v>12480</v>
      </c>
      <c r="G78" s="100">
        <f t="shared" si="1"/>
        <v>62400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</row>
    <row r="79" spans="1:255" s="102" customFormat="1" ht="12" customHeight="1" x14ac:dyDescent="0.25">
      <c r="A79" s="96"/>
      <c r="B79" s="97" t="s">
        <v>101</v>
      </c>
      <c r="C79" s="98" t="s">
        <v>133</v>
      </c>
      <c r="D79" s="98">
        <v>6</v>
      </c>
      <c r="E79" s="98" t="s">
        <v>25</v>
      </c>
      <c r="F79" s="99">
        <v>14607.5</v>
      </c>
      <c r="G79" s="100">
        <f t="shared" si="1"/>
        <v>87645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GI79" s="101"/>
      <c r="GJ79" s="101"/>
      <c r="GK79" s="101"/>
      <c r="GL79" s="101"/>
      <c r="GM79" s="101"/>
      <c r="GN79" s="101"/>
      <c r="GO79" s="101"/>
      <c r="GP79" s="101"/>
      <c r="GQ79" s="101"/>
      <c r="GR79" s="101"/>
      <c r="GS79" s="101"/>
      <c r="GT79" s="101"/>
      <c r="GU79" s="101"/>
      <c r="GV79" s="101"/>
      <c r="GW79" s="101"/>
      <c r="GX79" s="101"/>
      <c r="GY79" s="101"/>
      <c r="GZ79" s="101"/>
      <c r="HA79" s="101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101"/>
      <c r="IP79" s="101"/>
      <c r="IQ79" s="101"/>
      <c r="IR79" s="101"/>
      <c r="IS79" s="101"/>
      <c r="IT79" s="101"/>
      <c r="IU79" s="101"/>
    </row>
    <row r="80" spans="1:255" s="102" customFormat="1" ht="12" customHeight="1" x14ac:dyDescent="0.25">
      <c r="A80" s="96"/>
      <c r="B80" s="97" t="s">
        <v>102</v>
      </c>
      <c r="C80" s="98" t="s">
        <v>133</v>
      </c>
      <c r="D80" s="98">
        <v>2</v>
      </c>
      <c r="E80" s="98" t="s">
        <v>74</v>
      </c>
      <c r="F80" s="99">
        <v>25000</v>
      </c>
      <c r="G80" s="100">
        <f t="shared" si="1"/>
        <v>50000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  <c r="FZ80" s="101"/>
      <c r="GA80" s="101"/>
      <c r="GB80" s="101"/>
      <c r="GC80" s="101"/>
      <c r="GD80" s="101"/>
      <c r="GE80" s="101"/>
      <c r="GF80" s="101"/>
      <c r="GG80" s="101"/>
      <c r="GH80" s="101"/>
      <c r="GI80" s="101"/>
      <c r="GJ80" s="101"/>
      <c r="GK80" s="101"/>
      <c r="GL80" s="101"/>
      <c r="GM80" s="101"/>
      <c r="GN80" s="101"/>
      <c r="GO80" s="101"/>
      <c r="GP80" s="101"/>
      <c r="GQ80" s="101"/>
      <c r="GR80" s="101"/>
      <c r="GS80" s="101"/>
      <c r="GT80" s="101"/>
      <c r="GU80" s="101"/>
      <c r="GV80" s="101"/>
      <c r="GW80" s="101"/>
      <c r="GX80" s="101"/>
      <c r="GY80" s="101"/>
      <c r="GZ80" s="101"/>
      <c r="HA80" s="101"/>
      <c r="HB80" s="101"/>
      <c r="HC80" s="101"/>
      <c r="HD80" s="101"/>
      <c r="HE80" s="101"/>
      <c r="HF80" s="101"/>
      <c r="HG80" s="101"/>
      <c r="HH80" s="101"/>
      <c r="HI80" s="101"/>
      <c r="HJ80" s="101"/>
      <c r="HK80" s="101"/>
      <c r="HL80" s="101"/>
      <c r="HM80" s="101"/>
      <c r="HN80" s="101"/>
      <c r="HO80" s="101"/>
      <c r="HP80" s="101"/>
      <c r="HQ80" s="101"/>
      <c r="HR80" s="101"/>
      <c r="HS80" s="101"/>
      <c r="HT80" s="101"/>
      <c r="HU80" s="101"/>
      <c r="HV80" s="101"/>
      <c r="HW80" s="101"/>
      <c r="HX80" s="101"/>
      <c r="HY80" s="101"/>
      <c r="HZ80" s="101"/>
      <c r="IA80" s="101"/>
      <c r="IB80" s="101"/>
      <c r="IC80" s="101"/>
      <c r="ID80" s="101"/>
      <c r="IE80" s="101"/>
      <c r="IF80" s="101"/>
      <c r="IG80" s="101"/>
      <c r="IH80" s="101"/>
      <c r="II80" s="101"/>
      <c r="IJ80" s="101"/>
      <c r="IK80" s="101"/>
      <c r="IL80" s="101"/>
      <c r="IM80" s="101"/>
      <c r="IN80" s="101"/>
      <c r="IO80" s="101"/>
      <c r="IP80" s="101"/>
      <c r="IQ80" s="101"/>
      <c r="IR80" s="101"/>
      <c r="IS80" s="101"/>
      <c r="IT80" s="101"/>
      <c r="IU80" s="101"/>
    </row>
    <row r="81" spans="1:255" s="102" customFormat="1" ht="12" customHeight="1" x14ac:dyDescent="0.25">
      <c r="A81" s="96"/>
      <c r="B81" s="97" t="s">
        <v>103</v>
      </c>
      <c r="C81" s="98" t="s">
        <v>135</v>
      </c>
      <c r="D81" s="98">
        <v>4</v>
      </c>
      <c r="E81" s="98" t="s">
        <v>66</v>
      </c>
      <c r="F81" s="99">
        <v>167800</v>
      </c>
      <c r="G81" s="100">
        <f t="shared" si="1"/>
        <v>671200</v>
      </c>
      <c r="H81" s="101"/>
      <c r="I81" s="101"/>
      <c r="J81" s="101" t="s">
        <v>56</v>
      </c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101"/>
      <c r="FL81" s="101"/>
      <c r="FM81" s="101"/>
      <c r="FN81" s="101"/>
      <c r="FO81" s="101"/>
      <c r="FP81" s="101"/>
      <c r="FQ81" s="101"/>
      <c r="FR81" s="101"/>
      <c r="FS81" s="101"/>
      <c r="FT81" s="101"/>
      <c r="FU81" s="101"/>
      <c r="FV81" s="101"/>
      <c r="FW81" s="101"/>
      <c r="FX81" s="101"/>
      <c r="FY81" s="101"/>
      <c r="FZ81" s="101"/>
      <c r="GA81" s="101"/>
      <c r="GB81" s="101"/>
      <c r="GC81" s="101"/>
      <c r="GD81" s="101"/>
      <c r="GE81" s="101"/>
      <c r="GF81" s="101"/>
      <c r="GG81" s="101"/>
      <c r="GH81" s="101"/>
      <c r="GI81" s="101"/>
      <c r="GJ81" s="101"/>
      <c r="GK81" s="101"/>
      <c r="GL81" s="101"/>
      <c r="GM81" s="101"/>
      <c r="GN81" s="101"/>
      <c r="GO81" s="101"/>
      <c r="GP81" s="101"/>
      <c r="GQ81" s="101"/>
      <c r="GR81" s="101"/>
      <c r="GS81" s="101"/>
      <c r="GT81" s="101"/>
      <c r="GU81" s="101"/>
      <c r="GV81" s="101"/>
      <c r="GW81" s="101"/>
      <c r="GX81" s="101"/>
      <c r="GY81" s="101"/>
      <c r="GZ81" s="101"/>
      <c r="HA81" s="101"/>
      <c r="HB81" s="101"/>
      <c r="HC81" s="101"/>
      <c r="HD81" s="101"/>
      <c r="HE81" s="101"/>
      <c r="HF81" s="101"/>
      <c r="HG81" s="101"/>
      <c r="HH81" s="101"/>
      <c r="HI81" s="101"/>
      <c r="HJ81" s="101"/>
      <c r="HK81" s="101"/>
      <c r="HL81" s="101"/>
      <c r="HM81" s="101"/>
      <c r="HN81" s="101"/>
      <c r="HO81" s="101"/>
      <c r="HP81" s="101"/>
      <c r="HQ81" s="101"/>
      <c r="HR81" s="101"/>
      <c r="HS81" s="101"/>
      <c r="HT81" s="101"/>
      <c r="HU81" s="101"/>
      <c r="HV81" s="101"/>
      <c r="HW81" s="101"/>
      <c r="HX81" s="101"/>
      <c r="HY81" s="101"/>
      <c r="HZ81" s="101"/>
      <c r="IA81" s="101"/>
      <c r="IB81" s="101"/>
      <c r="IC81" s="101"/>
      <c r="ID81" s="101"/>
      <c r="IE81" s="101"/>
      <c r="IF81" s="101"/>
      <c r="IG81" s="101"/>
      <c r="IH81" s="101"/>
      <c r="II81" s="101"/>
      <c r="IJ81" s="101"/>
      <c r="IK81" s="101"/>
      <c r="IL81" s="101"/>
      <c r="IM81" s="101"/>
      <c r="IN81" s="101"/>
      <c r="IO81" s="101"/>
      <c r="IP81" s="101"/>
      <c r="IQ81" s="101"/>
      <c r="IR81" s="101"/>
      <c r="IS81" s="101"/>
      <c r="IT81" s="101"/>
      <c r="IU81" s="101"/>
    </row>
    <row r="82" spans="1:255" customFormat="1" ht="12" customHeight="1" x14ac:dyDescent="0.25">
      <c r="A82" s="103"/>
      <c r="B82" s="17" t="s">
        <v>32</v>
      </c>
      <c r="C82" s="18"/>
      <c r="D82" s="18"/>
      <c r="E82" s="18"/>
      <c r="F82" s="104"/>
      <c r="G82" s="105">
        <f>SUM(G57:G81)</f>
        <v>4993253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</row>
    <row r="83" spans="1:255" customFormat="1" ht="12" customHeight="1" x14ac:dyDescent="0.25">
      <c r="A83" s="103"/>
      <c r="B83" s="106" t="s">
        <v>56</v>
      </c>
      <c r="C83" s="107"/>
      <c r="D83" s="107"/>
      <c r="E83" s="107"/>
      <c r="F83" s="108"/>
      <c r="G83" s="108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</row>
    <row r="84" spans="1:255" customFormat="1" ht="12" customHeight="1" x14ac:dyDescent="0.25">
      <c r="A84" s="94"/>
      <c r="B84" s="9" t="s">
        <v>33</v>
      </c>
      <c r="C84" s="10"/>
      <c r="D84" s="11"/>
      <c r="E84" s="11"/>
      <c r="F84" s="12"/>
      <c r="G84" s="95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</row>
    <row r="85" spans="1:255" customFormat="1" ht="24" customHeight="1" x14ac:dyDescent="0.25">
      <c r="A85" s="94"/>
      <c r="B85" s="13" t="s">
        <v>34</v>
      </c>
      <c r="C85" s="14" t="s">
        <v>28</v>
      </c>
      <c r="D85" s="14" t="s">
        <v>29</v>
      </c>
      <c r="E85" s="13" t="s">
        <v>16</v>
      </c>
      <c r="F85" s="14" t="s">
        <v>17</v>
      </c>
      <c r="G85" s="13" t="s">
        <v>18</v>
      </c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</row>
    <row r="86" spans="1:255" s="102" customFormat="1" ht="12.75" customHeight="1" x14ac:dyDescent="0.25">
      <c r="A86" s="96"/>
      <c r="B86" s="97" t="s">
        <v>124</v>
      </c>
      <c r="C86" s="98" t="s">
        <v>105</v>
      </c>
      <c r="D86" s="98">
        <v>120</v>
      </c>
      <c r="E86" s="98" t="s">
        <v>107</v>
      </c>
      <c r="F86" s="99">
        <v>2320</v>
      </c>
      <c r="G86" s="100">
        <f>+D86*F86</f>
        <v>278400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01"/>
      <c r="FG86" s="101"/>
      <c r="FH86" s="101"/>
      <c r="FI86" s="101"/>
      <c r="FJ86" s="101"/>
      <c r="FK86" s="101"/>
      <c r="FL86" s="101"/>
      <c r="FM86" s="101"/>
      <c r="FN86" s="101"/>
      <c r="FO86" s="101"/>
      <c r="FP86" s="101"/>
      <c r="FQ86" s="101"/>
      <c r="FR86" s="101"/>
      <c r="FS86" s="101"/>
      <c r="FT86" s="101"/>
      <c r="FU86" s="101"/>
      <c r="FV86" s="101"/>
      <c r="FW86" s="101"/>
      <c r="FX86" s="101"/>
      <c r="FY86" s="101"/>
      <c r="FZ86" s="101"/>
      <c r="GA86" s="101"/>
      <c r="GB86" s="101"/>
      <c r="GC86" s="101"/>
      <c r="GD86" s="101"/>
      <c r="GE86" s="101"/>
      <c r="GF86" s="101"/>
      <c r="GG86" s="101"/>
      <c r="GH86" s="101"/>
      <c r="GI86" s="101"/>
      <c r="GJ86" s="101"/>
      <c r="GK86" s="101"/>
      <c r="GL86" s="101"/>
      <c r="GM86" s="101"/>
      <c r="GN86" s="101"/>
      <c r="GO86" s="101"/>
      <c r="GP86" s="101"/>
      <c r="GQ86" s="101"/>
      <c r="GR86" s="101"/>
      <c r="GS86" s="101"/>
      <c r="GT86" s="101"/>
      <c r="GU86" s="101"/>
      <c r="GV86" s="101"/>
      <c r="GW86" s="101"/>
      <c r="GX86" s="101"/>
      <c r="GY86" s="101"/>
      <c r="GZ86" s="101"/>
      <c r="HA86" s="101"/>
      <c r="HB86" s="101"/>
      <c r="HC86" s="101"/>
      <c r="HD86" s="101"/>
      <c r="HE86" s="101"/>
      <c r="HF86" s="101"/>
      <c r="HG86" s="101"/>
      <c r="HH86" s="101"/>
      <c r="HI86" s="101"/>
      <c r="HJ86" s="101"/>
      <c r="HK86" s="101"/>
      <c r="HL86" s="101"/>
      <c r="HM86" s="101"/>
      <c r="HN86" s="101"/>
      <c r="HO86" s="101"/>
      <c r="HP86" s="101"/>
      <c r="HQ86" s="101"/>
      <c r="HR86" s="101"/>
      <c r="HS86" s="101"/>
      <c r="HT86" s="101"/>
      <c r="HU86" s="101"/>
      <c r="HV86" s="101"/>
      <c r="HW86" s="101"/>
      <c r="HX86" s="101"/>
      <c r="HY86" s="101"/>
      <c r="HZ86" s="101"/>
      <c r="IA86" s="101"/>
      <c r="IB86" s="101"/>
      <c r="IC86" s="101"/>
      <c r="ID86" s="101"/>
      <c r="IE86" s="101"/>
      <c r="IF86" s="101"/>
      <c r="IG86" s="101"/>
      <c r="IH86" s="101"/>
      <c r="II86" s="101"/>
      <c r="IJ86" s="101"/>
      <c r="IK86" s="101"/>
      <c r="IL86" s="101"/>
      <c r="IM86" s="101"/>
      <c r="IN86" s="101"/>
      <c r="IO86" s="101"/>
      <c r="IP86" s="101"/>
      <c r="IQ86" s="101"/>
      <c r="IR86" s="101"/>
      <c r="IS86" s="101"/>
      <c r="IT86" s="101"/>
      <c r="IU86" s="101"/>
    </row>
    <row r="87" spans="1:255" s="102" customFormat="1" ht="12" customHeight="1" x14ac:dyDescent="0.25">
      <c r="A87" s="96"/>
      <c r="B87" s="97" t="s">
        <v>118</v>
      </c>
      <c r="C87" s="98" t="s">
        <v>134</v>
      </c>
      <c r="D87" s="98">
        <v>10</v>
      </c>
      <c r="E87" s="98" t="s">
        <v>119</v>
      </c>
      <c r="F87" s="99">
        <v>15000</v>
      </c>
      <c r="G87" s="100">
        <f>+D87*F87</f>
        <v>150000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101"/>
      <c r="FL87" s="101"/>
      <c r="FM87" s="101"/>
      <c r="FN87" s="101"/>
      <c r="FO87" s="101"/>
      <c r="FP87" s="101"/>
      <c r="FQ87" s="101"/>
      <c r="FR87" s="101"/>
      <c r="FS87" s="101"/>
      <c r="FT87" s="101"/>
      <c r="FU87" s="101"/>
      <c r="FV87" s="101"/>
      <c r="FW87" s="101"/>
      <c r="FX87" s="101"/>
      <c r="FY87" s="101"/>
      <c r="FZ87" s="101"/>
      <c r="GA87" s="101"/>
      <c r="GB87" s="101"/>
      <c r="GC87" s="101"/>
      <c r="GD87" s="101"/>
      <c r="GE87" s="101"/>
      <c r="GF87" s="101"/>
      <c r="GG87" s="101"/>
      <c r="GH87" s="101"/>
      <c r="GI87" s="101"/>
      <c r="GJ87" s="101"/>
      <c r="GK87" s="101"/>
      <c r="GL87" s="101"/>
      <c r="GM87" s="101"/>
      <c r="GN87" s="101"/>
      <c r="GO87" s="101"/>
      <c r="GP87" s="101"/>
      <c r="GQ87" s="101"/>
      <c r="GR87" s="101"/>
      <c r="GS87" s="101"/>
      <c r="GT87" s="101"/>
      <c r="GU87" s="101"/>
      <c r="GV87" s="101"/>
      <c r="GW87" s="101"/>
      <c r="GX87" s="101"/>
      <c r="GY87" s="101"/>
      <c r="GZ87" s="101"/>
      <c r="HA87" s="101"/>
      <c r="HB87" s="101"/>
      <c r="HC87" s="101"/>
      <c r="HD87" s="101"/>
      <c r="HE87" s="101"/>
      <c r="HF87" s="101"/>
      <c r="HG87" s="101"/>
      <c r="HH87" s="101"/>
      <c r="HI87" s="101"/>
      <c r="HJ87" s="101"/>
      <c r="HK87" s="101"/>
      <c r="HL87" s="101"/>
      <c r="HM87" s="101"/>
      <c r="HN87" s="101"/>
      <c r="HO87" s="101"/>
      <c r="HP87" s="101"/>
      <c r="HQ87" s="101"/>
      <c r="HR87" s="101"/>
      <c r="HS87" s="101"/>
      <c r="HT87" s="101"/>
      <c r="HU87" s="101"/>
      <c r="HV87" s="101"/>
      <c r="HW87" s="101"/>
      <c r="HX87" s="101"/>
      <c r="HY87" s="101"/>
      <c r="HZ87" s="101"/>
      <c r="IA87" s="101"/>
      <c r="IB87" s="101"/>
      <c r="IC87" s="101"/>
      <c r="ID87" s="101"/>
      <c r="IE87" s="101"/>
      <c r="IF87" s="101"/>
      <c r="IG87" s="101"/>
      <c r="IH87" s="101"/>
      <c r="II87" s="101"/>
      <c r="IJ87" s="101"/>
      <c r="IK87" s="101"/>
      <c r="IL87" s="101"/>
      <c r="IM87" s="101"/>
      <c r="IN87" s="101"/>
      <c r="IO87" s="101"/>
      <c r="IP87" s="101"/>
      <c r="IQ87" s="101"/>
      <c r="IR87" s="101"/>
      <c r="IS87" s="101"/>
      <c r="IT87" s="101"/>
      <c r="IU87" s="101"/>
    </row>
    <row r="88" spans="1:255" s="102" customFormat="1" ht="12" customHeight="1" x14ac:dyDescent="0.25">
      <c r="A88" s="96"/>
      <c r="B88" s="97" t="s">
        <v>108</v>
      </c>
      <c r="C88" s="98" t="s">
        <v>134</v>
      </c>
      <c r="D88" s="98">
        <v>3</v>
      </c>
      <c r="E88" s="98" t="s">
        <v>64</v>
      </c>
      <c r="F88" s="99">
        <v>200000</v>
      </c>
      <c r="G88" s="100">
        <v>600000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101"/>
      <c r="FL88" s="101"/>
      <c r="FM88" s="101"/>
      <c r="FN88" s="101"/>
      <c r="FO88" s="101"/>
      <c r="FP88" s="101"/>
      <c r="FQ88" s="101"/>
      <c r="FR88" s="101"/>
      <c r="FS88" s="101"/>
      <c r="FT88" s="101"/>
      <c r="FU88" s="101"/>
      <c r="FV88" s="101"/>
      <c r="FW88" s="101"/>
      <c r="FX88" s="101"/>
      <c r="FY88" s="101"/>
      <c r="FZ88" s="101"/>
      <c r="GA88" s="101"/>
      <c r="GB88" s="101"/>
      <c r="GC88" s="101"/>
      <c r="GD88" s="101"/>
      <c r="GE88" s="101"/>
      <c r="GF88" s="101"/>
      <c r="GG88" s="101"/>
      <c r="GH88" s="101"/>
      <c r="GI88" s="101"/>
      <c r="GJ88" s="101"/>
      <c r="GK88" s="101"/>
      <c r="GL88" s="101"/>
      <c r="GM88" s="101"/>
      <c r="GN88" s="101"/>
      <c r="GO88" s="101"/>
      <c r="GP88" s="101"/>
      <c r="GQ88" s="101"/>
      <c r="GR88" s="101"/>
      <c r="GS88" s="101"/>
      <c r="GT88" s="101"/>
      <c r="GU88" s="101"/>
      <c r="GV88" s="101"/>
      <c r="GW88" s="101"/>
      <c r="GX88" s="101"/>
      <c r="GY88" s="101"/>
      <c r="GZ88" s="101"/>
      <c r="HA88" s="101"/>
      <c r="HB88" s="101"/>
      <c r="HC88" s="101"/>
      <c r="HD88" s="101"/>
      <c r="HE88" s="101"/>
      <c r="HF88" s="101"/>
      <c r="HG88" s="101"/>
      <c r="HH88" s="101"/>
      <c r="HI88" s="101"/>
      <c r="HJ88" s="101"/>
      <c r="HK88" s="101"/>
      <c r="HL88" s="101"/>
      <c r="HM88" s="101"/>
      <c r="HN88" s="101"/>
      <c r="HO88" s="101"/>
      <c r="HP88" s="101"/>
      <c r="HQ88" s="101"/>
      <c r="HR88" s="101"/>
      <c r="HS88" s="101"/>
      <c r="HT88" s="101"/>
      <c r="HU88" s="101"/>
      <c r="HV88" s="101"/>
      <c r="HW88" s="101"/>
      <c r="HX88" s="101"/>
      <c r="HY88" s="101"/>
      <c r="HZ88" s="101"/>
      <c r="IA88" s="101"/>
      <c r="IB88" s="101"/>
      <c r="IC88" s="101"/>
      <c r="ID88" s="101"/>
      <c r="IE88" s="101"/>
      <c r="IF88" s="101"/>
      <c r="IG88" s="101"/>
      <c r="IH88" s="101"/>
      <c r="II88" s="101"/>
      <c r="IJ88" s="101"/>
      <c r="IK88" s="101"/>
      <c r="IL88" s="101"/>
      <c r="IM88" s="101"/>
      <c r="IN88" s="101"/>
      <c r="IO88" s="101"/>
      <c r="IP88" s="101"/>
      <c r="IQ88" s="101"/>
      <c r="IR88" s="101"/>
      <c r="IS88" s="101"/>
      <c r="IT88" s="101"/>
      <c r="IU88" s="101"/>
    </row>
    <row r="89" spans="1:255" s="102" customFormat="1" ht="12" customHeight="1" x14ac:dyDescent="0.25">
      <c r="A89" s="96"/>
      <c r="B89" s="97" t="s">
        <v>109</v>
      </c>
      <c r="C89" s="98" t="s">
        <v>134</v>
      </c>
      <c r="D89" s="98">
        <v>3</v>
      </c>
      <c r="E89" s="98" t="s">
        <v>64</v>
      </c>
      <c r="F89" s="99">
        <v>80000</v>
      </c>
      <c r="G89" s="100">
        <v>240000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/>
      <c r="EO89" s="101"/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01"/>
      <c r="FG89" s="101"/>
      <c r="FH89" s="101"/>
      <c r="FI89" s="101"/>
      <c r="FJ89" s="101"/>
      <c r="FK89" s="101"/>
      <c r="FL89" s="101"/>
      <c r="FM89" s="101"/>
      <c r="FN89" s="101"/>
      <c r="FO89" s="101"/>
      <c r="FP89" s="101"/>
      <c r="FQ89" s="101"/>
      <c r="FR89" s="101"/>
      <c r="FS89" s="101"/>
      <c r="FT89" s="101"/>
      <c r="FU89" s="101"/>
      <c r="FV89" s="101"/>
      <c r="FW89" s="101"/>
      <c r="FX89" s="101"/>
      <c r="FY89" s="101"/>
      <c r="FZ89" s="101"/>
      <c r="GA89" s="101"/>
      <c r="GB89" s="101"/>
      <c r="GC89" s="101"/>
      <c r="GD89" s="101"/>
      <c r="GE89" s="101"/>
      <c r="GF89" s="101"/>
      <c r="GG89" s="101"/>
      <c r="GH89" s="101"/>
      <c r="GI89" s="101"/>
      <c r="GJ89" s="101"/>
      <c r="GK89" s="101"/>
      <c r="GL89" s="101"/>
      <c r="GM89" s="101"/>
      <c r="GN89" s="101"/>
      <c r="GO89" s="101"/>
      <c r="GP89" s="101"/>
      <c r="GQ89" s="101"/>
      <c r="GR89" s="101"/>
      <c r="GS89" s="101"/>
      <c r="GT89" s="101"/>
      <c r="GU89" s="101"/>
      <c r="GV89" s="101"/>
      <c r="GW89" s="101"/>
      <c r="GX89" s="101"/>
      <c r="GY89" s="101"/>
      <c r="GZ89" s="101"/>
      <c r="HA89" s="101"/>
      <c r="HB89" s="101"/>
      <c r="HC89" s="101"/>
      <c r="HD89" s="101"/>
      <c r="HE89" s="101"/>
      <c r="HF89" s="101"/>
      <c r="HG89" s="101"/>
      <c r="HH89" s="101"/>
      <c r="HI89" s="101"/>
      <c r="HJ89" s="101"/>
      <c r="HK89" s="101"/>
      <c r="HL89" s="101"/>
      <c r="HM89" s="101"/>
      <c r="HN89" s="101"/>
      <c r="HO89" s="101"/>
      <c r="HP89" s="101"/>
      <c r="HQ89" s="101"/>
      <c r="HR89" s="101"/>
      <c r="HS89" s="101"/>
      <c r="HT89" s="101"/>
      <c r="HU89" s="101"/>
      <c r="HV89" s="101"/>
      <c r="HW89" s="101"/>
      <c r="HX89" s="101"/>
      <c r="HY89" s="101"/>
      <c r="HZ89" s="101"/>
      <c r="IA89" s="101"/>
      <c r="IB89" s="101"/>
      <c r="IC89" s="101"/>
      <c r="ID89" s="101"/>
      <c r="IE89" s="101"/>
      <c r="IF89" s="101"/>
      <c r="IG89" s="101"/>
      <c r="IH89" s="101"/>
      <c r="II89" s="101"/>
      <c r="IJ89" s="101"/>
      <c r="IK89" s="101"/>
      <c r="IL89" s="101"/>
      <c r="IM89" s="101"/>
      <c r="IN89" s="101"/>
      <c r="IO89" s="101"/>
      <c r="IP89" s="101"/>
      <c r="IQ89" s="101"/>
      <c r="IR89" s="101"/>
      <c r="IS89" s="101"/>
      <c r="IT89" s="101"/>
      <c r="IU89" s="101"/>
    </row>
    <row r="90" spans="1:255" customFormat="1" ht="11.25" customHeight="1" x14ac:dyDescent="0.25">
      <c r="A90" s="86"/>
      <c r="B90" s="110" t="s">
        <v>35</v>
      </c>
      <c r="C90" s="111"/>
      <c r="D90" s="111"/>
      <c r="E90" s="111"/>
      <c r="F90" s="112"/>
      <c r="G90" s="113">
        <f>SUM(G86:G89)</f>
        <v>1268400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</row>
    <row r="91" spans="1:255" customFormat="1" ht="11.25" customHeight="1" x14ac:dyDescent="0.25">
      <c r="A91" s="86"/>
      <c r="B91" s="114"/>
      <c r="C91" s="114"/>
      <c r="D91" s="114"/>
      <c r="E91" s="114"/>
      <c r="F91" s="115"/>
      <c r="G91" s="115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</row>
    <row r="92" spans="1:255" customFormat="1" ht="11.25" customHeight="1" x14ac:dyDescent="0.25">
      <c r="A92" s="86"/>
      <c r="B92" s="116" t="s">
        <v>36</v>
      </c>
      <c r="C92" s="117"/>
      <c r="D92" s="117"/>
      <c r="E92" s="117"/>
      <c r="F92" s="117"/>
      <c r="G92" s="118">
        <f>G39+G82+G52+G90+G44</f>
        <v>8986953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</row>
    <row r="93" spans="1:255" customFormat="1" ht="11.25" customHeight="1" x14ac:dyDescent="0.25">
      <c r="A93" s="86"/>
      <c r="B93" s="119" t="s">
        <v>37</v>
      </c>
      <c r="C93" s="120"/>
      <c r="D93" s="120"/>
      <c r="E93" s="120"/>
      <c r="F93" s="120"/>
      <c r="G93" s="121">
        <f>G92*0.05</f>
        <v>449347.65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</row>
    <row r="94" spans="1:255" customFormat="1" ht="11.25" customHeight="1" x14ac:dyDescent="0.25">
      <c r="A94" s="86"/>
      <c r="B94" s="122" t="s">
        <v>38</v>
      </c>
      <c r="C94" s="123"/>
      <c r="D94" s="123"/>
      <c r="E94" s="123"/>
      <c r="F94" s="123"/>
      <c r="G94" s="124">
        <f>G93+G92</f>
        <v>9436300.6500000004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</row>
    <row r="95" spans="1:255" customFormat="1" ht="11.25" customHeight="1" x14ac:dyDescent="0.25">
      <c r="A95" s="86"/>
      <c r="B95" s="119" t="s">
        <v>39</v>
      </c>
      <c r="C95" s="120"/>
      <c r="D95" s="120"/>
      <c r="E95" s="120"/>
      <c r="F95" s="120"/>
      <c r="G95" s="121">
        <f>G13</f>
        <v>17250000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</row>
    <row r="96" spans="1:255" customFormat="1" ht="11.25" customHeight="1" x14ac:dyDescent="0.25">
      <c r="A96" s="86"/>
      <c r="B96" s="125" t="s">
        <v>40</v>
      </c>
      <c r="C96" s="126"/>
      <c r="D96" s="126"/>
      <c r="E96" s="126"/>
      <c r="F96" s="126"/>
      <c r="G96" s="127">
        <f>G95-G94</f>
        <v>7813699.3499999996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</row>
    <row r="97" spans="1:255" customFormat="1" ht="11.25" customHeight="1" x14ac:dyDescent="0.25">
      <c r="A97" s="86"/>
      <c r="B97" s="128" t="s">
        <v>121</v>
      </c>
      <c r="C97" s="129"/>
      <c r="D97" s="129"/>
      <c r="E97" s="129"/>
      <c r="F97" s="129"/>
      <c r="G97" s="130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</row>
    <row r="98" spans="1:255" ht="12.75" customHeight="1" thickBot="1" x14ac:dyDescent="0.3">
      <c r="A98" s="15"/>
      <c r="B98" s="23"/>
      <c r="C98" s="20"/>
      <c r="D98" s="20"/>
      <c r="E98" s="21"/>
      <c r="F98" s="20"/>
      <c r="G98" s="22"/>
    </row>
    <row r="99" spans="1:255" ht="12" customHeight="1" x14ac:dyDescent="0.25">
      <c r="A99" s="15"/>
      <c r="B99" s="45" t="s">
        <v>122</v>
      </c>
      <c r="C99" s="46"/>
      <c r="D99" s="46"/>
      <c r="E99" s="47"/>
      <c r="F99" s="48"/>
      <c r="G99" s="22"/>
    </row>
    <row r="100" spans="1:255" ht="12" customHeight="1" x14ac:dyDescent="0.25">
      <c r="A100" s="15"/>
      <c r="B100" s="49" t="s">
        <v>41</v>
      </c>
      <c r="C100" s="16"/>
      <c r="D100" s="16"/>
      <c r="E100" s="24"/>
      <c r="F100" s="50"/>
      <c r="G100" s="22"/>
    </row>
    <row r="101" spans="1:255" ht="12" customHeight="1" x14ac:dyDescent="0.25">
      <c r="A101" s="15"/>
      <c r="B101" s="49" t="s">
        <v>42</v>
      </c>
      <c r="C101" s="16"/>
      <c r="D101" s="16"/>
      <c r="E101" s="24"/>
      <c r="F101" s="50"/>
      <c r="G101" s="22"/>
    </row>
    <row r="102" spans="1:255" ht="12" customHeight="1" x14ac:dyDescent="0.25">
      <c r="A102" s="15"/>
      <c r="B102" s="49" t="s">
        <v>137</v>
      </c>
      <c r="C102" s="16"/>
      <c r="D102" s="16"/>
      <c r="E102" s="24"/>
      <c r="F102" s="50"/>
      <c r="G102" s="22"/>
    </row>
    <row r="103" spans="1:255" ht="12" customHeight="1" x14ac:dyDescent="0.25">
      <c r="A103" s="15"/>
      <c r="B103" s="49" t="s">
        <v>138</v>
      </c>
      <c r="C103" s="16"/>
      <c r="D103" s="16"/>
      <c r="E103" s="24"/>
      <c r="F103" s="50"/>
      <c r="G103" s="22"/>
    </row>
    <row r="104" spans="1:255" ht="12.75" customHeight="1" x14ac:dyDescent="0.25">
      <c r="A104" s="15"/>
      <c r="B104" s="49" t="s">
        <v>139</v>
      </c>
      <c r="C104" s="16"/>
      <c r="D104" s="16"/>
      <c r="E104" s="24"/>
      <c r="F104" s="50"/>
      <c r="G104" s="22"/>
    </row>
    <row r="105" spans="1:255" ht="12.75" customHeight="1" thickBot="1" x14ac:dyDescent="0.3">
      <c r="A105" s="15"/>
      <c r="B105" s="51" t="s">
        <v>140</v>
      </c>
      <c r="C105" s="52"/>
      <c r="D105" s="52"/>
      <c r="E105" s="53"/>
      <c r="F105" s="54"/>
      <c r="G105" s="22"/>
    </row>
    <row r="106" spans="1:255" ht="12.75" customHeight="1" x14ac:dyDescent="0.25">
      <c r="A106" s="15"/>
      <c r="B106" s="19"/>
      <c r="C106" s="16"/>
      <c r="D106" s="16"/>
      <c r="E106" s="24"/>
      <c r="F106" s="16"/>
      <c r="G106" s="22"/>
    </row>
    <row r="107" spans="1:255" ht="12.75" customHeight="1" thickBot="1" x14ac:dyDescent="0.3">
      <c r="A107" s="15"/>
      <c r="B107" s="23"/>
      <c r="C107" s="16"/>
      <c r="D107" s="16"/>
      <c r="E107" s="24"/>
      <c r="F107" s="16"/>
      <c r="G107" s="22"/>
    </row>
    <row r="108" spans="1:255" ht="15" customHeight="1" thickBot="1" x14ac:dyDescent="0.3">
      <c r="A108" s="15"/>
      <c r="B108" s="63" t="s">
        <v>43</v>
      </c>
      <c r="C108" s="64"/>
      <c r="D108" s="58"/>
      <c r="E108" s="25"/>
      <c r="F108" s="26"/>
      <c r="G108" s="22"/>
    </row>
    <row r="109" spans="1:255" ht="12" customHeight="1" x14ac:dyDescent="0.25">
      <c r="A109" s="15"/>
      <c r="B109" s="55" t="s">
        <v>34</v>
      </c>
      <c r="C109" s="56" t="s">
        <v>44</v>
      </c>
      <c r="D109" s="57" t="s">
        <v>45</v>
      </c>
      <c r="E109" s="25"/>
      <c r="F109" s="26"/>
      <c r="G109" s="22"/>
    </row>
    <row r="110" spans="1:255" ht="12" customHeight="1" x14ac:dyDescent="0.25">
      <c r="A110" s="15"/>
      <c r="B110" s="27" t="s">
        <v>46</v>
      </c>
      <c r="C110" s="28">
        <f>+G39</f>
        <v>2412500</v>
      </c>
      <c r="D110" s="29">
        <f>(C110/C116)</f>
        <v>0.25566162943314019</v>
      </c>
      <c r="E110" s="25"/>
      <c r="F110" s="26"/>
      <c r="G110" s="22"/>
    </row>
    <row r="111" spans="1:255" ht="12" customHeight="1" x14ac:dyDescent="0.25">
      <c r="A111" s="15"/>
      <c r="B111" s="27" t="s">
        <v>47</v>
      </c>
      <c r="C111" s="28">
        <f>+G44</f>
        <v>60000</v>
      </c>
      <c r="D111" s="29">
        <f>+C111/C116</f>
        <v>6.3584239444511546E-3</v>
      </c>
      <c r="E111" s="25"/>
      <c r="F111" s="26"/>
      <c r="G111" s="22"/>
    </row>
    <row r="112" spans="1:255" ht="12" customHeight="1" x14ac:dyDescent="0.25">
      <c r="A112" s="15"/>
      <c r="B112" s="27" t="s">
        <v>48</v>
      </c>
      <c r="C112" s="28">
        <f>+G52</f>
        <v>252800</v>
      </c>
      <c r="D112" s="29">
        <f>(C112/C116)</f>
        <v>2.6790159552620867E-2</v>
      </c>
      <c r="E112" s="25"/>
      <c r="F112" s="26"/>
      <c r="G112" s="22"/>
    </row>
    <row r="113" spans="1:7" ht="12" customHeight="1" x14ac:dyDescent="0.25">
      <c r="A113" s="15"/>
      <c r="B113" s="27" t="s">
        <v>27</v>
      </c>
      <c r="C113" s="28">
        <f>+G82</f>
        <v>4993253</v>
      </c>
      <c r="D113" s="29">
        <f>(C113/C116)</f>
        <v>0.52915365726504271</v>
      </c>
      <c r="E113" s="25"/>
      <c r="F113" s="26"/>
      <c r="G113" s="22"/>
    </row>
    <row r="114" spans="1:7" ht="12" customHeight="1" x14ac:dyDescent="0.25">
      <c r="A114" s="15"/>
      <c r="B114" s="27" t="s">
        <v>49</v>
      </c>
      <c r="C114" s="30">
        <f>+G90</f>
        <v>1268400</v>
      </c>
      <c r="D114" s="29">
        <f>(C114/C116)</f>
        <v>0.13441708218569742</v>
      </c>
      <c r="E114" s="31"/>
      <c r="F114" s="32"/>
      <c r="G114" s="22"/>
    </row>
    <row r="115" spans="1:7" ht="12" customHeight="1" x14ac:dyDescent="0.25">
      <c r="A115" s="15"/>
      <c r="B115" s="27" t="s">
        <v>50</v>
      </c>
      <c r="C115" s="30">
        <f>+G93</f>
        <v>449347.65</v>
      </c>
      <c r="D115" s="29">
        <f>(C115/C116)</f>
        <v>4.7619047619047616E-2</v>
      </c>
      <c r="E115" s="31"/>
      <c r="F115" s="32"/>
      <c r="G115" s="22"/>
    </row>
    <row r="116" spans="1:7" ht="12.75" customHeight="1" thickBot="1" x14ac:dyDescent="0.3">
      <c r="A116" s="15"/>
      <c r="B116" s="33" t="s">
        <v>51</v>
      </c>
      <c r="C116" s="34">
        <f>SUM(C110:C115)</f>
        <v>9436300.6500000004</v>
      </c>
      <c r="D116" s="35">
        <f>SUM(D110:D115)</f>
        <v>1</v>
      </c>
      <c r="E116" s="31"/>
      <c r="F116" s="32"/>
      <c r="G116" s="22"/>
    </row>
    <row r="117" spans="1:7" ht="12" customHeight="1" x14ac:dyDescent="0.25">
      <c r="A117" s="15"/>
      <c r="B117" s="23"/>
      <c r="C117" s="20"/>
      <c r="D117" s="20"/>
      <c r="E117" s="21"/>
      <c r="F117" s="20"/>
      <c r="G117" s="22"/>
    </row>
    <row r="118" spans="1:7" ht="12.75" customHeight="1" thickBot="1" x14ac:dyDescent="0.3">
      <c r="A118" s="15"/>
      <c r="B118" s="36"/>
      <c r="C118" s="20"/>
      <c r="D118" s="20"/>
      <c r="E118" s="21"/>
      <c r="F118" s="20"/>
      <c r="G118" s="22"/>
    </row>
    <row r="119" spans="1:7" ht="12" customHeight="1" thickBot="1" x14ac:dyDescent="0.3">
      <c r="A119" s="15"/>
      <c r="B119" s="59"/>
      <c r="C119" s="60" t="s">
        <v>110</v>
      </c>
      <c r="D119" s="61"/>
      <c r="E119" s="62"/>
      <c r="F119" s="32"/>
      <c r="G119" s="22"/>
    </row>
    <row r="120" spans="1:7" ht="12" customHeight="1" x14ac:dyDescent="0.25">
      <c r="A120" s="15"/>
      <c r="B120" s="37" t="s">
        <v>111</v>
      </c>
      <c r="C120" s="42">
        <v>25000</v>
      </c>
      <c r="D120" s="42">
        <v>30000</v>
      </c>
      <c r="E120" s="43">
        <v>35000</v>
      </c>
      <c r="F120" s="38"/>
      <c r="G120" s="39"/>
    </row>
    <row r="121" spans="1:7" ht="12.75" customHeight="1" thickBot="1" x14ac:dyDescent="0.3">
      <c r="A121" s="15"/>
      <c r="B121" s="33" t="s">
        <v>112</v>
      </c>
      <c r="C121" s="34">
        <f>(G94/C120)</f>
        <v>377.45202599999999</v>
      </c>
      <c r="D121" s="34">
        <f>(G94/D120)</f>
        <v>314.54335500000002</v>
      </c>
      <c r="E121" s="40">
        <f>(G94/E120)</f>
        <v>269.60858999999999</v>
      </c>
      <c r="F121" s="38"/>
      <c r="G121" s="39"/>
    </row>
    <row r="122" spans="1:7" ht="15.6" customHeight="1" x14ac:dyDescent="0.25">
      <c r="A122" s="15"/>
      <c r="B122" s="19" t="s">
        <v>52</v>
      </c>
      <c r="C122" s="16"/>
      <c r="D122" s="16"/>
      <c r="E122" s="24"/>
      <c r="F122" s="16"/>
      <c r="G122" s="16"/>
    </row>
  </sheetData>
  <mergeCells count="8">
    <mergeCell ref="B108:C108"/>
    <mergeCell ref="E14:F14"/>
    <mergeCell ref="E12:F12"/>
    <mergeCell ref="E11:F11"/>
    <mergeCell ref="E10:F10"/>
    <mergeCell ref="E15:F15"/>
    <mergeCell ref="E16:F16"/>
    <mergeCell ref="B18:G18"/>
  </mergeCells>
  <pageMargins left="0.74803149606299213" right="0.74803149606299213" top="0.98425196850393704" bottom="0.98425196850393704" header="0" footer="0"/>
  <pageSetup paperSize="14" scale="7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MELON TUNA</vt:lpstr>
      <vt:lpstr>'MELON TUNA'!Área_de_impresión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2022-06-20T17:04:17Z</cp:lastPrinted>
  <dcterms:created xsi:type="dcterms:W3CDTF">2020-11-27T12:49:26Z</dcterms:created>
  <dcterms:modified xsi:type="dcterms:W3CDTF">2023-02-10T16:24:54Z</dcterms:modified>
</cp:coreProperties>
</file>