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C 2023\"/>
    </mc:Choice>
  </mc:AlternateContent>
  <bookViews>
    <workbookView xWindow="0" yWindow="0" windowWidth="25200" windowHeight="11385"/>
  </bookViews>
  <sheets>
    <sheet name="PALTO" sheetId="1" r:id="rId1"/>
  </sheets>
  <definedNames>
    <definedName name="_xlnm.Print_Area" localSheetId="0">PALTO!$A$2:$G$82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G35" i="1"/>
  <c r="G70" i="1" l="1"/>
  <c r="G11" i="1" l="1"/>
  <c r="G12" i="1" s="1"/>
  <c r="G75" i="1"/>
  <c r="G59" i="1"/>
  <c r="G60" i="1"/>
  <c r="G62" i="1"/>
  <c r="G64" i="1"/>
  <c r="G65" i="1"/>
  <c r="G66" i="1"/>
  <c r="G68" i="1"/>
  <c r="G69" i="1"/>
  <c r="G51" i="1"/>
  <c r="G52" i="1"/>
  <c r="G53" i="1"/>
  <c r="G54" i="1"/>
  <c r="G55" i="1"/>
  <c r="G56" i="1"/>
  <c r="G57" i="1"/>
  <c r="G50" i="1"/>
  <c r="G44" i="1" l="1"/>
  <c r="G41" i="1"/>
  <c r="G42" i="1"/>
  <c r="G43" i="1"/>
  <c r="G40" i="1"/>
  <c r="G22" i="1"/>
  <c r="G23" i="1"/>
  <c r="G24" i="1"/>
  <c r="G25" i="1"/>
  <c r="G26" i="1"/>
  <c r="G27" i="1"/>
  <c r="G28" i="1"/>
  <c r="G29" i="1"/>
  <c r="G30" i="1"/>
  <c r="G21" i="1"/>
  <c r="G45" i="1" l="1"/>
  <c r="G81" i="1"/>
  <c r="G76" i="1"/>
  <c r="C100" i="1" s="1"/>
  <c r="C99" i="1" l="1"/>
  <c r="C98" i="1"/>
  <c r="G31" i="1"/>
  <c r="C96" i="1" s="1"/>
  <c r="G36" i="1" l="1"/>
  <c r="G78" i="1" s="1"/>
  <c r="G79" i="1" l="1"/>
  <c r="G80" i="1" l="1"/>
  <c r="G82" i="1" s="1"/>
  <c r="C101" i="1"/>
  <c r="C107" i="1" l="1"/>
  <c r="C102" i="1"/>
  <c r="D101" i="1" s="1"/>
  <c r="D107" i="1"/>
  <c r="E107" i="1"/>
  <c r="D99" i="1" l="1"/>
  <c r="D96" i="1"/>
  <c r="D98" i="1"/>
  <c r="D100" i="1"/>
  <c r="D102" i="1" l="1"/>
</calcChain>
</file>

<file path=xl/sharedStrings.xml><?xml version="1.0" encoding="utf-8"?>
<sst xmlns="http://schemas.openxmlformats.org/spreadsheetml/2006/main" count="198" uniqueCount="140">
  <si>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</si>
  <si>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</si>
  <si>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</si>
  <si>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</si>
  <si>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</si>
  <si>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</si>
  <si>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</si>
  <si>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</si>
  <si>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</si>
  <si>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</si>
  <si>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</si>
  <si>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</si>
  <si>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</si>
  <si>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</si>
  <si>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</si>
  <si>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</si>
  <si>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</si>
  <si>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</si>
  <si>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</si>
  <si>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</si>
  <si>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</si>
  <si>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</si>
  <si>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</si>
  <si>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</si>
  <si>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</si>
  <si>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</si>
  <si>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</si>
  <si>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</si>
  <si>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</si>
  <si>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</si>
  <si>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</si>
  <si>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</si>
  <si>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</si>
  <si>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</si>
  <si>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</si>
  <si>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</si>
  <si>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</si>
  <si>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</si>
  <si>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</si>
  <si>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</si>
  <si>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</si>
  <si>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</si>
  <si>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</si>
  <si>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</si>
  <si>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</si>
  <si>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</si>
  <si>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</si>
  <si>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</si>
  <si>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</si>
  <si>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</si>
  <si>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</si>
  <si>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</si>
  <si>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</si>
  <si>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</si>
  <si>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</si>
  <si>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</si>
  <si>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</si>
  <si>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</si>
  <si>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</si>
  <si>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</si>
  <si>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Las Cabras</t>
  </si>
  <si>
    <t>Septiembre</t>
  </si>
  <si>
    <t>lt</t>
  </si>
  <si>
    <t>Karate Zeon</t>
  </si>
  <si>
    <t>c/u</t>
  </si>
  <si>
    <t>PRECIO ESPERADO ($/KG)</t>
  </si>
  <si>
    <t>Agosto</t>
  </si>
  <si>
    <t>2.  Precio de Insumos corresponde a  precios  colocados en el predio del agricultor.</t>
  </si>
  <si>
    <t>3. Precio esperado por ventas corresponde a precio colocado en el domicilio del agricultor.</t>
  </si>
  <si>
    <t>Rendimiento (Un/hà)</t>
  </si>
  <si>
    <t>Costo unitario ($/Un) (*)</t>
  </si>
  <si>
    <t>PALTO</t>
  </si>
  <si>
    <t>Hass</t>
  </si>
  <si>
    <t>Alto</t>
  </si>
  <si>
    <t>Lib. B. O´Higgins</t>
  </si>
  <si>
    <t>Peumo</t>
  </si>
  <si>
    <t>Mercado interno</t>
  </si>
  <si>
    <t>Septiembre-Mayo</t>
  </si>
  <si>
    <t>SEQUIA / Heladas</t>
  </si>
  <si>
    <t>Poda</t>
  </si>
  <si>
    <t>Sep-Dic</t>
  </si>
  <si>
    <t>Pintar cortes de poda</t>
  </si>
  <si>
    <t>Revisión de líneas</t>
  </si>
  <si>
    <t>Muestreo análisis de suelo</t>
  </si>
  <si>
    <t>Gl</t>
  </si>
  <si>
    <t>Riego y mantencion</t>
  </si>
  <si>
    <t>Ago-May</t>
  </si>
  <si>
    <t>Fertirrigación</t>
  </si>
  <si>
    <t>Colocación de puntales</t>
  </si>
  <si>
    <t>Oct-Mar</t>
  </si>
  <si>
    <t>Aplicación de herbicida</t>
  </si>
  <si>
    <t>Sep-Nov</t>
  </si>
  <si>
    <t>Muestreo análisis foliar</t>
  </si>
  <si>
    <t>Mar-Abr</t>
  </si>
  <si>
    <t>Cosecha y selección</t>
  </si>
  <si>
    <t>Sept - Mayo</t>
  </si>
  <si>
    <t>Aplicación de agroquímicos</t>
  </si>
  <si>
    <t>Nov-Dic</t>
  </si>
  <si>
    <t>Ene-Feb</t>
  </si>
  <si>
    <t>Picado de Poda</t>
  </si>
  <si>
    <t>Jun</t>
  </si>
  <si>
    <t>Acarreo</t>
  </si>
  <si>
    <t>Feb-Abr</t>
  </si>
  <si>
    <t>Urea</t>
  </si>
  <si>
    <t>Sulfato de zinc</t>
  </si>
  <si>
    <t>Acido bórico</t>
  </si>
  <si>
    <t>Sep - Oct</t>
  </si>
  <si>
    <t>FOLIARES</t>
  </si>
  <si>
    <t>Fosfimax 40-20</t>
  </si>
  <si>
    <t>Abril</t>
  </si>
  <si>
    <t>Análisis foliar</t>
  </si>
  <si>
    <t>Glifosato 480 SL</t>
  </si>
  <si>
    <t>Ago-Nov</t>
  </si>
  <si>
    <t>Actara 25 WG</t>
  </si>
  <si>
    <t>kg.</t>
  </si>
  <si>
    <t>Winspray Miscible COA</t>
  </si>
  <si>
    <t>Break</t>
  </si>
  <si>
    <t>Lt.</t>
  </si>
  <si>
    <t>Ago-Dic -Abr</t>
  </si>
  <si>
    <t>Podastik Max</t>
  </si>
  <si>
    <t>Galón</t>
  </si>
  <si>
    <t>Jun-Jul</t>
  </si>
  <si>
    <t>Colmenas</t>
  </si>
  <si>
    <t>Oct-Nov</t>
  </si>
  <si>
    <t>Electricidad</t>
  </si>
  <si>
    <t>kw/hr</t>
  </si>
  <si>
    <t>Anual</t>
  </si>
  <si>
    <t>7. Formato de venta a granel en bins.</t>
  </si>
  <si>
    <t>ESCENARIOS COSTO UNITARIO  ($/Kg)</t>
  </si>
  <si>
    <t>Nitrato de amonio</t>
  </si>
  <si>
    <t>Nitrato de Calcio</t>
  </si>
  <si>
    <t>Nitrato de Potasio</t>
  </si>
  <si>
    <t>Nitrato de Magnesio</t>
  </si>
  <si>
    <t>Acido Fosforico</t>
  </si>
  <si>
    <t>Nov a Feb</t>
  </si>
  <si>
    <t>Sep-oct y Mar -Abr</t>
  </si>
  <si>
    <t>Oct - Mar</t>
  </si>
  <si>
    <t>Oct - Feb</t>
  </si>
  <si>
    <t>Sep - Oct- Nov</t>
  </si>
  <si>
    <t>RENDIMIENTO (KG/Há.)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</si>
</sst>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166" fontId="16" fillId="0" borderId="16" applyFont="0" applyFill="0" applyBorder="0" applyAlignment="0" applyProtection="0"/>
    <xf numFmtId="41" fontId="17" fillId="0" borderId="0" applyFont="0" applyFill="0" applyBorder="0" applyAlignment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2" fillId="7" borderId="16" xfId="0" applyFont="1" applyFill="1" applyBorder="1" applyAlignment="1"/>
    <xf numFmtId="49" fontId="10" fillId="8" borderId="17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4" fillId="2" borderId="16" xfId="0" applyNumberFormat="1" applyFont="1" applyFill="1" applyBorder="1" applyAlignment="1">
      <alignment vertical="center"/>
    </xf>
    <xf numFmtId="0" fontId="12" fillId="2" borderId="16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164" fontId="1" fillId="5" borderId="21" xfId="0" applyNumberFormat="1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164" fontId="1" fillId="3" borderId="23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164" fontId="1" fillId="6" borderId="26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49" fontId="10" fillId="8" borderId="27" xfId="0" applyNumberFormat="1" applyFont="1" applyFill="1" applyBorder="1" applyAlignment="1">
      <alignment vertical="center"/>
    </xf>
    <xf numFmtId="49" fontId="12" fillId="8" borderId="28" xfId="0" applyNumberFormat="1" applyFont="1" applyFill="1" applyBorder="1" applyAlignment="1"/>
    <xf numFmtId="49" fontId="10" fillId="2" borderId="29" xfId="0" applyNumberFormat="1" applyFont="1" applyFill="1" applyBorder="1" applyAlignment="1">
      <alignment vertical="center"/>
    </xf>
    <xf numFmtId="9" fontId="12" fillId="2" borderId="30" xfId="0" applyNumberFormat="1" applyFont="1" applyFill="1" applyBorder="1" applyAlignment="1"/>
    <xf numFmtId="49" fontId="10" fillId="8" borderId="31" xfId="0" applyNumberFormat="1" applyFont="1" applyFill="1" applyBorder="1" applyAlignment="1">
      <alignment vertical="center"/>
    </xf>
    <xf numFmtId="165" fontId="10" fillId="8" borderId="32" xfId="0" applyNumberFormat="1" applyFont="1" applyFill="1" applyBorder="1" applyAlignment="1">
      <alignment vertical="center"/>
    </xf>
    <xf numFmtId="9" fontId="10" fillId="8" borderId="33" xfId="0" applyNumberFormat="1" applyFont="1" applyFill="1" applyBorder="1" applyAlignment="1">
      <alignment vertical="center"/>
    </xf>
    <xf numFmtId="0" fontId="12" fillId="9" borderId="36" xfId="0" applyFont="1" applyFill="1" applyBorder="1" applyAlignment="1"/>
    <xf numFmtId="0" fontId="12" fillId="2" borderId="16" xfId="0" applyFont="1" applyFill="1" applyBorder="1" applyAlignment="1">
      <alignment vertical="center"/>
    </xf>
    <xf numFmtId="49" fontId="12" fillId="2" borderId="16" xfId="0" applyNumberFormat="1" applyFont="1" applyFill="1" applyBorder="1" applyAlignment="1">
      <alignment vertical="center"/>
    </xf>
    <xf numFmtId="49" fontId="10" fillId="2" borderId="37" xfId="0" applyNumberFormat="1" applyFont="1" applyFill="1" applyBorder="1" applyAlignment="1">
      <alignment vertical="center"/>
    </xf>
    <xf numFmtId="0" fontId="12" fillId="2" borderId="38" xfId="0" applyFont="1" applyFill="1" applyBorder="1" applyAlignment="1"/>
    <xf numFmtId="0" fontId="12" fillId="2" borderId="39" xfId="0" applyFont="1" applyFill="1" applyBorder="1" applyAlignment="1"/>
    <xf numFmtId="49" fontId="12" fillId="2" borderId="40" xfId="0" applyNumberFormat="1" applyFont="1" applyFill="1" applyBorder="1" applyAlignment="1">
      <alignment vertical="center"/>
    </xf>
    <xf numFmtId="0" fontId="12" fillId="2" borderId="41" xfId="0" applyFont="1" applyFill="1" applyBorder="1" applyAlignment="1"/>
    <xf numFmtId="49" fontId="12" fillId="2" borderId="42" xfId="0" applyNumberFormat="1" applyFont="1" applyFill="1" applyBorder="1" applyAlignment="1">
      <alignment vertical="center"/>
    </xf>
    <xf numFmtId="0" fontId="12" fillId="2" borderId="43" xfId="0" applyFont="1" applyFill="1" applyBorder="1" applyAlignment="1"/>
    <xf numFmtId="0" fontId="12" fillId="2" borderId="44" xfId="0" applyFont="1" applyFill="1" applyBorder="1" applyAlignment="1"/>
    <xf numFmtId="0" fontId="10" fillId="7" borderId="16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49" fontId="15" fillId="9" borderId="16" xfId="0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45" xfId="0" applyFont="1" applyFill="1" applyBorder="1" applyAlignment="1">
      <alignment vertical="center"/>
    </xf>
    <xf numFmtId="49" fontId="10" fillId="8" borderId="46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165" fontId="10" fillId="8" borderId="32" xfId="0" applyNumberFormat="1" applyFont="1" applyFill="1" applyBorder="1" applyAlignment="1">
      <alignment horizontal="center" vertical="center"/>
    </xf>
    <xf numFmtId="165" fontId="10" fillId="8" borderId="33" xfId="0" applyNumberFormat="1" applyFont="1" applyFill="1" applyBorder="1" applyAlignment="1">
      <alignment horizontal="center" vertical="center"/>
    </xf>
    <xf numFmtId="49" fontId="15" fillId="9" borderId="34" xfId="0" applyNumberFormat="1" applyFont="1" applyFill="1" applyBorder="1" applyAlignment="1">
      <alignment vertical="center"/>
    </xf>
    <xf numFmtId="0" fontId="10" fillId="9" borderId="35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2" borderId="4" xfId="0" applyFill="1" applyBorder="1"/>
    <xf numFmtId="49" fontId="18" fillId="3" borderId="50" xfId="0" applyNumberFormat="1" applyFont="1" applyFill="1" applyBorder="1" applyAlignment="1">
      <alignment vertical="center" wrapText="1"/>
    </xf>
    <xf numFmtId="0" fontId="3" fillId="10" borderId="51" xfId="0" applyFont="1" applyFill="1" applyBorder="1" applyAlignment="1">
      <alignment horizontal="right"/>
    </xf>
    <xf numFmtId="0" fontId="3" fillId="2" borderId="6" xfId="0" applyFont="1" applyFill="1" applyBorder="1"/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3" fontId="3" fillId="0" borderId="51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3" fillId="2" borderId="50" xfId="0" applyNumberFormat="1" applyFont="1" applyFill="1" applyBorder="1" applyAlignment="1">
      <alignment vertical="center" wrapText="1"/>
    </xf>
    <xf numFmtId="0" fontId="3" fillId="10" borderId="51" xfId="0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17" fontId="3" fillId="0" borderId="51" xfId="0" applyNumberFormat="1" applyFont="1" applyFill="1" applyBorder="1" applyAlignment="1">
      <alignment horizontal="right" vertical="center"/>
    </xf>
    <xf numFmtId="0" fontId="3" fillId="10" borderId="51" xfId="0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>
      <alignment horizontal="right" vertical="center"/>
    </xf>
    <xf numFmtId="49" fontId="3" fillId="2" borderId="49" xfId="0" applyNumberFormat="1" applyFont="1" applyFill="1" applyBorder="1" applyAlignment="1">
      <alignment horizontal="left"/>
    </xf>
    <xf numFmtId="49" fontId="3" fillId="2" borderId="52" xfId="0" applyNumberFormat="1" applyFont="1" applyFill="1" applyBorder="1" applyAlignment="1">
      <alignment horizontal="left"/>
    </xf>
    <xf numFmtId="3" fontId="3" fillId="0" borderId="51" xfId="0" applyNumberFormat="1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17" fontId="3" fillId="0" borderId="51" xfId="0" applyNumberFormat="1" applyFont="1" applyBorder="1" applyAlignment="1">
      <alignment horizontal="right" vertical="center"/>
    </xf>
    <xf numFmtId="17" fontId="3" fillId="10" borderId="51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/>
    <xf numFmtId="0" fontId="3" fillId="2" borderId="5" xfId="0" applyFont="1" applyFill="1" applyBorder="1"/>
    <xf numFmtId="0" fontId="3" fillId="0" borderId="51" xfId="0" applyFont="1" applyBorder="1" applyAlignment="1">
      <alignment horizontal="right" vertical="center" wrapText="1"/>
    </xf>
    <xf numFmtId="0" fontId="2" fillId="2" borderId="53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49" fontId="18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8" fillId="3" borderId="11" xfId="0" applyNumberFormat="1" applyFont="1" applyFill="1" applyBorder="1" applyAlignment="1">
      <alignment horizontal="center" vertical="center"/>
    </xf>
    <xf numFmtId="49" fontId="18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3" fontId="6" fillId="3" borderId="11" xfId="0" applyNumberFormat="1" applyFont="1" applyFill="1" applyBorder="1" applyAlignment="1">
      <alignment vertical="center"/>
    </xf>
    <xf numFmtId="0" fontId="19" fillId="2" borderId="11" xfId="0" applyFont="1" applyFill="1" applyBorder="1" applyAlignment="1">
      <alignment vertical="center"/>
    </xf>
    <xf numFmtId="41" fontId="10" fillId="8" borderId="47" xfId="2" applyFont="1" applyFill="1" applyBorder="1" applyAlignment="1">
      <alignment vertical="center"/>
    </xf>
    <xf numFmtId="41" fontId="10" fillId="8" borderId="48" xfId="2" applyFont="1" applyFill="1" applyBorder="1" applyAlignment="1">
      <alignment vertical="center"/>
    </xf>
  </cellXfs>
  <cellStyles count="3">
    <cellStyle name="Millares [0]" xfId="2" builtinId="6"/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8"/>
  <sheetViews>
    <sheetView showGridLines="0" tabSelected="1" topLeftCell="B1" zoomScale="124" zoomScaleNormal="124" workbookViewId="0">
      <selection activeCell="G82" sqref="G8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86" customFormat="1" ht="12" customHeight="1" x14ac:dyDescent="0.25">
      <c r="A9" s="78"/>
      <c r="B9" s="79" t="s">
        <v>0</v>
      </c>
      <c r="C9" s="80" t="s">
        <v>71</v>
      </c>
      <c r="D9" s="81"/>
      <c r="E9" s="82" t="s">
        <v>139</v>
      </c>
      <c r="F9" s="83"/>
      <c r="G9" s="84">
        <v>8000</v>
      </c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</row>
    <row r="10" spans="1:255" s="86" customFormat="1" ht="25.5" customHeight="1" x14ac:dyDescent="0.25">
      <c r="A10" s="78"/>
      <c r="B10" s="87" t="s">
        <v>1</v>
      </c>
      <c r="C10" s="88" t="s">
        <v>72</v>
      </c>
      <c r="D10" s="81"/>
      <c r="E10" s="89" t="s">
        <v>2</v>
      </c>
      <c r="F10" s="90"/>
      <c r="G10" s="91" t="s">
        <v>61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</row>
    <row r="11" spans="1:255" s="86" customFormat="1" ht="18" customHeight="1" x14ac:dyDescent="0.25">
      <c r="A11" s="78"/>
      <c r="B11" s="87" t="s">
        <v>57</v>
      </c>
      <c r="C11" s="92" t="s">
        <v>73</v>
      </c>
      <c r="D11" s="81"/>
      <c r="E11" s="89" t="s">
        <v>65</v>
      </c>
      <c r="F11" s="90"/>
      <c r="G11" s="93">
        <f>1400*1.19</f>
        <v>1666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</row>
    <row r="12" spans="1:255" s="86" customFormat="1" ht="11.25" customHeight="1" x14ac:dyDescent="0.25">
      <c r="A12" s="78"/>
      <c r="B12" s="87" t="s">
        <v>58</v>
      </c>
      <c r="C12" s="92" t="s">
        <v>74</v>
      </c>
      <c r="D12" s="81"/>
      <c r="E12" s="94" t="s">
        <v>3</v>
      </c>
      <c r="F12" s="95"/>
      <c r="G12" s="96">
        <f>+G11*G9</f>
        <v>13328000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</row>
    <row r="13" spans="1:255" s="86" customFormat="1" ht="11.25" customHeight="1" x14ac:dyDescent="0.25">
      <c r="A13" s="78"/>
      <c r="B13" s="87" t="s">
        <v>59</v>
      </c>
      <c r="C13" s="92" t="s">
        <v>60</v>
      </c>
      <c r="D13" s="81"/>
      <c r="E13" s="89" t="s">
        <v>4</v>
      </c>
      <c r="F13" s="90"/>
      <c r="G13" s="97" t="s">
        <v>76</v>
      </c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</row>
    <row r="14" spans="1:255" s="86" customFormat="1" ht="15" x14ac:dyDescent="0.25">
      <c r="A14" s="78"/>
      <c r="B14" s="87" t="s">
        <v>5</v>
      </c>
      <c r="C14" s="88" t="s">
        <v>75</v>
      </c>
      <c r="D14" s="81"/>
      <c r="E14" s="89" t="s">
        <v>6</v>
      </c>
      <c r="F14" s="90"/>
      <c r="G14" s="98" t="s">
        <v>77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</row>
    <row r="15" spans="1:255" s="86" customFormat="1" ht="25.5" customHeight="1" x14ac:dyDescent="0.25">
      <c r="A15" s="78"/>
      <c r="B15" s="87" t="s">
        <v>7</v>
      </c>
      <c r="C15" s="99">
        <v>44927</v>
      </c>
      <c r="D15" s="81"/>
      <c r="E15" s="100" t="s">
        <v>8</v>
      </c>
      <c r="F15" s="101"/>
      <c r="G15" s="102" t="s">
        <v>78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</row>
    <row r="16" spans="1:255" ht="12" customHeight="1" x14ac:dyDescent="0.25">
      <c r="A16" s="2"/>
      <c r="B16" s="103"/>
      <c r="C16" s="6"/>
      <c r="D16" s="7"/>
      <c r="E16" s="8"/>
      <c r="F16" s="8"/>
      <c r="G16" s="104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9"/>
      <c r="B17" s="76" t="s">
        <v>9</v>
      </c>
      <c r="C17" s="77"/>
      <c r="D17" s="77"/>
      <c r="E17" s="77"/>
      <c r="F17" s="77"/>
      <c r="G17" s="7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105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106" t="s">
        <v>10</v>
      </c>
      <c r="C19" s="107"/>
      <c r="D19" s="108"/>
      <c r="E19" s="108"/>
      <c r="F19" s="109"/>
      <c r="G19" s="110"/>
    </row>
    <row r="20" spans="1:255" ht="24" customHeight="1" x14ac:dyDescent="0.25">
      <c r="A20" s="5"/>
      <c r="B20" s="111" t="s">
        <v>11</v>
      </c>
      <c r="C20" s="112" t="s">
        <v>12</v>
      </c>
      <c r="D20" s="112" t="s">
        <v>13</v>
      </c>
      <c r="E20" s="111" t="s">
        <v>14</v>
      </c>
      <c r="F20" s="112" t="s">
        <v>15</v>
      </c>
      <c r="G20" s="111" t="s">
        <v>16</v>
      </c>
    </row>
    <row r="21" spans="1:255" s="86" customFormat="1" ht="12" customHeight="1" x14ac:dyDescent="0.25">
      <c r="A21" s="78"/>
      <c r="B21" s="113" t="s">
        <v>79</v>
      </c>
      <c r="C21" s="114" t="s">
        <v>17</v>
      </c>
      <c r="D21" s="114">
        <v>8</v>
      </c>
      <c r="E21" s="114" t="s">
        <v>80</v>
      </c>
      <c r="F21" s="115">
        <v>23000</v>
      </c>
      <c r="G21" s="116">
        <f>+F21*D21</f>
        <v>184000</v>
      </c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</row>
    <row r="22" spans="1:255" s="86" customFormat="1" ht="12" customHeight="1" x14ac:dyDescent="0.25">
      <c r="A22" s="78"/>
      <c r="B22" s="113" t="s">
        <v>81</v>
      </c>
      <c r="C22" s="114" t="s">
        <v>17</v>
      </c>
      <c r="D22" s="114">
        <v>2</v>
      </c>
      <c r="E22" s="114" t="s">
        <v>80</v>
      </c>
      <c r="F22" s="115">
        <v>23000</v>
      </c>
      <c r="G22" s="116">
        <f t="shared" ref="G22:G30" si="0">+F22*D22</f>
        <v>46000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</row>
    <row r="23" spans="1:255" s="86" customFormat="1" ht="12" customHeight="1" x14ac:dyDescent="0.25">
      <c r="A23" s="78"/>
      <c r="B23" s="113" t="s">
        <v>82</v>
      </c>
      <c r="C23" s="114" t="s">
        <v>17</v>
      </c>
      <c r="D23" s="114">
        <v>1</v>
      </c>
      <c r="E23" s="114" t="s">
        <v>66</v>
      </c>
      <c r="F23" s="115">
        <v>23000</v>
      </c>
      <c r="G23" s="116">
        <f t="shared" si="0"/>
        <v>23000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  <c r="IR23" s="85"/>
      <c r="IS23" s="85"/>
      <c r="IT23" s="85"/>
      <c r="IU23" s="85"/>
    </row>
    <row r="24" spans="1:255" s="86" customFormat="1" ht="12" customHeight="1" x14ac:dyDescent="0.25">
      <c r="A24" s="78"/>
      <c r="B24" s="113" t="s">
        <v>83</v>
      </c>
      <c r="C24" s="114" t="s">
        <v>84</v>
      </c>
      <c r="D24" s="114">
        <v>0.5</v>
      </c>
      <c r="E24" s="114" t="s">
        <v>66</v>
      </c>
      <c r="F24" s="115">
        <v>23000</v>
      </c>
      <c r="G24" s="116">
        <f t="shared" si="0"/>
        <v>11500</v>
      </c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</row>
    <row r="25" spans="1:255" s="86" customFormat="1" ht="12" customHeight="1" x14ac:dyDescent="0.25">
      <c r="A25" s="78"/>
      <c r="B25" s="113" t="s">
        <v>85</v>
      </c>
      <c r="C25" s="114" t="s">
        <v>17</v>
      </c>
      <c r="D25" s="114">
        <v>15</v>
      </c>
      <c r="E25" s="114" t="s">
        <v>86</v>
      </c>
      <c r="F25" s="115">
        <v>23000</v>
      </c>
      <c r="G25" s="116">
        <f t="shared" si="0"/>
        <v>345000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  <c r="IR25" s="85"/>
      <c r="IS25" s="85"/>
      <c r="IT25" s="85"/>
      <c r="IU25" s="85"/>
    </row>
    <row r="26" spans="1:255" s="86" customFormat="1" ht="12" customHeight="1" x14ac:dyDescent="0.25">
      <c r="A26" s="78"/>
      <c r="B26" s="113" t="s">
        <v>87</v>
      </c>
      <c r="C26" s="114" t="s">
        <v>17</v>
      </c>
      <c r="D26" s="114">
        <v>15</v>
      </c>
      <c r="E26" s="114" t="s">
        <v>86</v>
      </c>
      <c r="F26" s="115">
        <v>23000</v>
      </c>
      <c r="G26" s="116">
        <f t="shared" si="0"/>
        <v>345000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  <c r="IT26" s="85"/>
      <c r="IU26" s="85"/>
    </row>
    <row r="27" spans="1:255" s="86" customFormat="1" ht="12" customHeight="1" x14ac:dyDescent="0.25">
      <c r="A27" s="78"/>
      <c r="B27" s="113" t="s">
        <v>88</v>
      </c>
      <c r="C27" s="114" t="s">
        <v>17</v>
      </c>
      <c r="D27" s="114">
        <v>12</v>
      </c>
      <c r="E27" s="114" t="s">
        <v>89</v>
      </c>
      <c r="F27" s="115">
        <v>23000</v>
      </c>
      <c r="G27" s="116">
        <f t="shared" si="0"/>
        <v>276000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  <c r="IT27" s="85"/>
      <c r="IU27" s="85"/>
    </row>
    <row r="28" spans="1:255" s="86" customFormat="1" ht="12" customHeight="1" x14ac:dyDescent="0.25">
      <c r="A28" s="78"/>
      <c r="B28" s="113" t="s">
        <v>90</v>
      </c>
      <c r="C28" s="114" t="s">
        <v>17</v>
      </c>
      <c r="D28" s="114">
        <v>3</v>
      </c>
      <c r="E28" s="114" t="s">
        <v>91</v>
      </c>
      <c r="F28" s="115">
        <v>23000</v>
      </c>
      <c r="G28" s="116">
        <f t="shared" si="0"/>
        <v>69000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  <c r="IR28" s="85"/>
      <c r="IS28" s="85"/>
      <c r="IT28" s="85"/>
      <c r="IU28" s="85"/>
    </row>
    <row r="29" spans="1:255" s="86" customFormat="1" ht="12" customHeight="1" x14ac:dyDescent="0.25">
      <c r="A29" s="78"/>
      <c r="B29" s="113" t="s">
        <v>92</v>
      </c>
      <c r="C29" s="114" t="s">
        <v>84</v>
      </c>
      <c r="D29" s="114">
        <v>1</v>
      </c>
      <c r="E29" s="114" t="s">
        <v>93</v>
      </c>
      <c r="F29" s="115">
        <v>23000</v>
      </c>
      <c r="G29" s="116">
        <f t="shared" si="0"/>
        <v>23000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  <c r="IR29" s="85"/>
      <c r="IS29" s="85"/>
      <c r="IT29" s="85"/>
      <c r="IU29" s="85"/>
    </row>
    <row r="30" spans="1:255" s="86" customFormat="1" ht="12" customHeight="1" x14ac:dyDescent="0.25">
      <c r="A30" s="78"/>
      <c r="B30" s="113" t="s">
        <v>94</v>
      </c>
      <c r="C30" s="114" t="s">
        <v>17</v>
      </c>
      <c r="D30" s="114">
        <v>30</v>
      </c>
      <c r="E30" s="114" t="s">
        <v>95</v>
      </c>
      <c r="F30" s="115">
        <v>23000</v>
      </c>
      <c r="G30" s="116">
        <f t="shared" si="0"/>
        <v>690000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  <c r="IT30" s="85"/>
      <c r="IU30" s="85"/>
    </row>
    <row r="31" spans="1:255" ht="11.25" customHeight="1" x14ac:dyDescent="0.25">
      <c r="B31" s="16" t="s">
        <v>18</v>
      </c>
      <c r="C31" s="17"/>
      <c r="D31" s="17"/>
      <c r="E31" s="17"/>
      <c r="F31" s="18"/>
      <c r="G31" s="117">
        <f>SUM(G21:G30)</f>
        <v>2012500</v>
      </c>
    </row>
    <row r="32" spans="1:255" ht="15.75" customHeight="1" x14ac:dyDescent="0.25">
      <c r="A32" s="5"/>
      <c r="B32" s="13"/>
      <c r="C32" s="14"/>
      <c r="D32" s="14"/>
      <c r="E32" s="14"/>
      <c r="F32" s="15"/>
      <c r="G32" s="15"/>
      <c r="K32" s="71"/>
    </row>
    <row r="33" spans="1:255" ht="12" customHeight="1" x14ac:dyDescent="0.25">
      <c r="A33" s="5"/>
      <c r="B33" s="106" t="s">
        <v>19</v>
      </c>
      <c r="C33" s="107"/>
      <c r="D33" s="108"/>
      <c r="E33" s="108"/>
      <c r="F33" s="109"/>
      <c r="G33" s="110"/>
    </row>
    <row r="34" spans="1:255" ht="24" customHeight="1" x14ac:dyDescent="0.25">
      <c r="A34" s="5"/>
      <c r="B34" s="111" t="s">
        <v>11</v>
      </c>
      <c r="C34" s="112" t="s">
        <v>12</v>
      </c>
      <c r="D34" s="112" t="s">
        <v>13</v>
      </c>
      <c r="E34" s="111" t="s">
        <v>14</v>
      </c>
      <c r="F34" s="112" t="s">
        <v>15</v>
      </c>
      <c r="G34" s="111" t="s">
        <v>16</v>
      </c>
    </row>
    <row r="35" spans="1:255" s="86" customFormat="1" ht="12" customHeight="1" x14ac:dyDescent="0.25">
      <c r="A35" s="78"/>
      <c r="B35" s="113"/>
      <c r="C35" s="114"/>
      <c r="D35" s="114"/>
      <c r="E35" s="114"/>
      <c r="F35" s="115"/>
      <c r="G35" s="116">
        <f>+D35*F35</f>
        <v>0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  <c r="IQ35" s="85"/>
      <c r="IR35" s="85"/>
      <c r="IS35" s="85"/>
      <c r="IT35" s="85"/>
      <c r="IU35" s="85"/>
    </row>
    <row r="36" spans="1:255" ht="11.25" customHeight="1" x14ac:dyDescent="0.25">
      <c r="B36" s="16" t="s">
        <v>20</v>
      </c>
      <c r="C36" s="17"/>
      <c r="D36" s="17"/>
      <c r="E36" s="17"/>
      <c r="F36" s="18"/>
      <c r="G36" s="117">
        <f>SUM(G35)</f>
        <v>0</v>
      </c>
    </row>
    <row r="37" spans="1:255" ht="15.75" customHeight="1" x14ac:dyDescent="0.25">
      <c r="A37" s="5"/>
      <c r="B37" s="13"/>
      <c r="C37" s="14"/>
      <c r="D37" s="14"/>
      <c r="E37" s="14"/>
      <c r="F37" s="15"/>
      <c r="G37" s="15"/>
      <c r="K37" s="71"/>
    </row>
    <row r="38" spans="1:255" ht="12" customHeight="1" x14ac:dyDescent="0.25">
      <c r="A38" s="5"/>
      <c r="B38" s="106" t="s">
        <v>21</v>
      </c>
      <c r="C38" s="107"/>
      <c r="D38" s="108"/>
      <c r="E38" s="108"/>
      <c r="F38" s="109"/>
      <c r="G38" s="110"/>
    </row>
    <row r="39" spans="1:255" ht="24" customHeight="1" x14ac:dyDescent="0.25">
      <c r="A39" s="5"/>
      <c r="B39" s="111" t="s">
        <v>11</v>
      </c>
      <c r="C39" s="112" t="s">
        <v>12</v>
      </c>
      <c r="D39" s="112" t="s">
        <v>13</v>
      </c>
      <c r="E39" s="111" t="s">
        <v>14</v>
      </c>
      <c r="F39" s="112" t="s">
        <v>15</v>
      </c>
      <c r="G39" s="111" t="s">
        <v>16</v>
      </c>
    </row>
    <row r="40" spans="1:255" s="86" customFormat="1" ht="12" customHeight="1" x14ac:dyDescent="0.25">
      <c r="A40" s="78"/>
      <c r="B40" s="113" t="s">
        <v>96</v>
      </c>
      <c r="C40" s="114" t="s">
        <v>22</v>
      </c>
      <c r="D40" s="114">
        <v>0.125</v>
      </c>
      <c r="E40" s="114" t="s">
        <v>97</v>
      </c>
      <c r="F40" s="115">
        <v>407151</v>
      </c>
      <c r="G40" s="116">
        <f>+F40*D40</f>
        <v>50893.875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  <c r="IS40" s="85"/>
      <c r="IT40" s="85"/>
      <c r="IU40" s="85"/>
    </row>
    <row r="41" spans="1:255" s="86" customFormat="1" ht="12" customHeight="1" x14ac:dyDescent="0.25">
      <c r="A41" s="78"/>
      <c r="B41" s="113" t="s">
        <v>96</v>
      </c>
      <c r="C41" s="114" t="s">
        <v>22</v>
      </c>
      <c r="D41" s="114">
        <v>0.125</v>
      </c>
      <c r="E41" s="114" t="s">
        <v>98</v>
      </c>
      <c r="F41" s="115">
        <v>407151</v>
      </c>
      <c r="G41" s="116">
        <f t="shared" ref="G41:G43" si="1">+F41*D41</f>
        <v>50893.875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  <c r="HE41" s="85"/>
      <c r="HF41" s="85"/>
      <c r="HG41" s="85"/>
      <c r="HH41" s="85"/>
      <c r="HI41" s="85"/>
      <c r="HJ41" s="85"/>
      <c r="HK41" s="85"/>
      <c r="HL41" s="85"/>
      <c r="HM41" s="85"/>
      <c r="HN41" s="85"/>
      <c r="HO41" s="85"/>
      <c r="HP41" s="85"/>
      <c r="HQ41" s="85"/>
      <c r="HR41" s="85"/>
      <c r="HS41" s="85"/>
      <c r="HT41" s="85"/>
      <c r="HU41" s="85"/>
      <c r="HV41" s="85"/>
      <c r="HW41" s="85"/>
      <c r="HX41" s="85"/>
      <c r="HY41" s="85"/>
      <c r="HZ41" s="85"/>
      <c r="IA41" s="85"/>
      <c r="IB41" s="85"/>
      <c r="IC41" s="85"/>
      <c r="ID41" s="85"/>
      <c r="IE41" s="85"/>
      <c r="IF41" s="85"/>
      <c r="IG41" s="85"/>
      <c r="IH41" s="85"/>
      <c r="II41" s="85"/>
      <c r="IJ41" s="85"/>
      <c r="IK41" s="85"/>
      <c r="IL41" s="85"/>
      <c r="IM41" s="85"/>
      <c r="IN41" s="85"/>
      <c r="IO41" s="85"/>
      <c r="IP41" s="85"/>
      <c r="IQ41" s="85"/>
      <c r="IR41" s="85"/>
      <c r="IS41" s="85"/>
      <c r="IT41" s="85"/>
      <c r="IU41" s="85"/>
    </row>
    <row r="42" spans="1:255" s="86" customFormat="1" ht="12" customHeight="1" x14ac:dyDescent="0.25">
      <c r="A42" s="78"/>
      <c r="B42" s="113" t="s">
        <v>96</v>
      </c>
      <c r="C42" s="114" t="s">
        <v>22</v>
      </c>
      <c r="D42" s="114">
        <v>0.125</v>
      </c>
      <c r="E42" s="114" t="s">
        <v>93</v>
      </c>
      <c r="F42" s="115">
        <v>407151</v>
      </c>
      <c r="G42" s="116">
        <f t="shared" si="1"/>
        <v>50893.875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  <c r="IR42" s="85"/>
      <c r="IS42" s="85"/>
      <c r="IT42" s="85"/>
      <c r="IU42" s="85"/>
    </row>
    <row r="43" spans="1:255" s="86" customFormat="1" ht="12" customHeight="1" x14ac:dyDescent="0.25">
      <c r="A43" s="78"/>
      <c r="B43" s="113" t="s">
        <v>99</v>
      </c>
      <c r="C43" s="114" t="s">
        <v>22</v>
      </c>
      <c r="D43" s="114">
        <v>0.25</v>
      </c>
      <c r="E43" s="114" t="s">
        <v>100</v>
      </c>
      <c r="F43" s="115">
        <v>424116</v>
      </c>
      <c r="G43" s="116">
        <f t="shared" si="1"/>
        <v>106029</v>
      </c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85"/>
      <c r="HB43" s="85"/>
      <c r="HC43" s="85"/>
      <c r="HD43" s="85"/>
      <c r="HE43" s="85"/>
      <c r="HF43" s="85"/>
      <c r="HG43" s="85"/>
      <c r="HH43" s="85"/>
      <c r="HI43" s="85"/>
      <c r="HJ43" s="85"/>
      <c r="HK43" s="85"/>
      <c r="HL43" s="85"/>
      <c r="HM43" s="85"/>
      <c r="HN43" s="85"/>
      <c r="HO43" s="85"/>
      <c r="HP43" s="85"/>
      <c r="HQ43" s="85"/>
      <c r="HR43" s="85"/>
      <c r="HS43" s="85"/>
      <c r="HT43" s="85"/>
      <c r="HU43" s="85"/>
      <c r="HV43" s="85"/>
      <c r="HW43" s="85"/>
      <c r="HX43" s="85"/>
      <c r="HY43" s="85"/>
      <c r="HZ43" s="85"/>
      <c r="IA43" s="85"/>
      <c r="IB43" s="85"/>
      <c r="IC43" s="85"/>
      <c r="ID43" s="85"/>
      <c r="IE43" s="85"/>
      <c r="IF43" s="85"/>
      <c r="IG43" s="85"/>
      <c r="IH43" s="85"/>
      <c r="II43" s="85"/>
      <c r="IJ43" s="85"/>
      <c r="IK43" s="85"/>
      <c r="IL43" s="85"/>
      <c r="IM43" s="85"/>
      <c r="IN43" s="85"/>
      <c r="IO43" s="85"/>
      <c r="IP43" s="85"/>
      <c r="IQ43" s="85"/>
      <c r="IR43" s="85"/>
      <c r="IS43" s="85"/>
      <c r="IT43" s="85"/>
      <c r="IU43" s="85"/>
    </row>
    <row r="44" spans="1:255" s="86" customFormat="1" ht="12" customHeight="1" x14ac:dyDescent="0.25">
      <c r="A44" s="78"/>
      <c r="B44" s="113" t="s">
        <v>101</v>
      </c>
      <c r="C44" s="114" t="s">
        <v>22</v>
      </c>
      <c r="D44" s="114">
        <v>4</v>
      </c>
      <c r="E44" s="114" t="s">
        <v>102</v>
      </c>
      <c r="F44" s="115">
        <v>95040</v>
      </c>
      <c r="G44" s="116">
        <f>+F44*D44</f>
        <v>380160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5"/>
      <c r="IC44" s="85"/>
      <c r="ID44" s="85"/>
      <c r="IE44" s="85"/>
      <c r="IF44" s="85"/>
      <c r="IG44" s="85"/>
      <c r="IH44" s="85"/>
      <c r="II44" s="85"/>
      <c r="IJ44" s="85"/>
      <c r="IK44" s="85"/>
      <c r="IL44" s="85"/>
      <c r="IM44" s="85"/>
      <c r="IN44" s="85"/>
      <c r="IO44" s="85"/>
      <c r="IP44" s="85"/>
      <c r="IQ44" s="85"/>
      <c r="IR44" s="85"/>
      <c r="IS44" s="85"/>
      <c r="IT44" s="85"/>
      <c r="IU44" s="85"/>
    </row>
    <row r="45" spans="1:255" ht="11.25" customHeight="1" x14ac:dyDescent="0.25">
      <c r="B45" s="16" t="s">
        <v>23</v>
      </c>
      <c r="C45" s="17"/>
      <c r="D45" s="17"/>
      <c r="E45" s="17"/>
      <c r="F45" s="18"/>
      <c r="G45" s="117">
        <f>SUM(G40:G44)</f>
        <v>638870.625</v>
      </c>
    </row>
    <row r="46" spans="1:255" ht="15.75" customHeight="1" x14ac:dyDescent="0.25">
      <c r="A46" s="5"/>
      <c r="B46" s="13"/>
      <c r="C46" s="14"/>
      <c r="D46" s="14"/>
      <c r="E46" s="14"/>
      <c r="F46" s="15"/>
      <c r="G46" s="15"/>
      <c r="K46" s="71"/>
    </row>
    <row r="47" spans="1:255" ht="12" customHeight="1" x14ac:dyDescent="0.25">
      <c r="A47" s="5"/>
      <c r="B47" s="106" t="s">
        <v>24</v>
      </c>
      <c r="C47" s="107"/>
      <c r="D47" s="108"/>
      <c r="E47" s="108"/>
      <c r="F47" s="109"/>
      <c r="G47" s="110"/>
    </row>
    <row r="48" spans="1:255" ht="24" customHeight="1" x14ac:dyDescent="0.25">
      <c r="A48" s="5"/>
      <c r="B48" s="111" t="s">
        <v>25</v>
      </c>
      <c r="C48" s="112" t="s">
        <v>26</v>
      </c>
      <c r="D48" s="112" t="s">
        <v>27</v>
      </c>
      <c r="E48" s="111" t="s">
        <v>14</v>
      </c>
      <c r="F48" s="112" t="s">
        <v>15</v>
      </c>
      <c r="G48" s="111" t="s">
        <v>16</v>
      </c>
    </row>
    <row r="49" spans="1:255" s="86" customFormat="1" ht="12" customHeight="1" x14ac:dyDescent="0.25">
      <c r="A49" s="78"/>
      <c r="B49" s="118" t="s">
        <v>28</v>
      </c>
      <c r="C49" s="114"/>
      <c r="D49" s="114"/>
      <c r="E49" s="114"/>
      <c r="F49" s="115"/>
      <c r="G49" s="116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  <c r="IR49" s="85"/>
      <c r="IS49" s="85"/>
      <c r="IT49" s="85"/>
      <c r="IU49" s="85"/>
    </row>
    <row r="50" spans="1:255" s="86" customFormat="1" ht="12" customHeight="1" x14ac:dyDescent="0.25">
      <c r="A50" s="78"/>
      <c r="B50" s="113" t="s">
        <v>103</v>
      </c>
      <c r="C50" s="114" t="s">
        <v>29</v>
      </c>
      <c r="D50" s="114">
        <v>130</v>
      </c>
      <c r="E50" s="114" t="s">
        <v>134</v>
      </c>
      <c r="F50" s="115">
        <v>970</v>
      </c>
      <c r="G50" s="116">
        <f>+F50*D50</f>
        <v>126100</v>
      </c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85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  <c r="HR50" s="85"/>
      <c r="HS50" s="85"/>
      <c r="HT50" s="85"/>
      <c r="HU50" s="85"/>
      <c r="HV50" s="85"/>
      <c r="HW50" s="85"/>
      <c r="HX50" s="85"/>
      <c r="HY50" s="85"/>
      <c r="HZ50" s="85"/>
      <c r="IA50" s="85"/>
      <c r="IB50" s="85"/>
      <c r="IC50" s="85"/>
      <c r="ID50" s="85"/>
      <c r="IE50" s="85"/>
      <c r="IF50" s="85"/>
      <c r="IG50" s="85"/>
      <c r="IH50" s="85"/>
      <c r="II50" s="85"/>
      <c r="IJ50" s="85"/>
      <c r="IK50" s="85"/>
      <c r="IL50" s="85"/>
      <c r="IM50" s="85"/>
      <c r="IN50" s="85"/>
      <c r="IO50" s="85"/>
      <c r="IP50" s="85"/>
      <c r="IQ50" s="85"/>
      <c r="IR50" s="85"/>
      <c r="IS50" s="85"/>
      <c r="IT50" s="85"/>
      <c r="IU50" s="85"/>
    </row>
    <row r="51" spans="1:255" s="86" customFormat="1" ht="12" customHeight="1" x14ac:dyDescent="0.25">
      <c r="A51" s="78"/>
      <c r="B51" s="113" t="s">
        <v>129</v>
      </c>
      <c r="C51" s="114" t="s">
        <v>29</v>
      </c>
      <c r="D51" s="114">
        <v>100</v>
      </c>
      <c r="E51" s="114" t="s">
        <v>135</v>
      </c>
      <c r="F51" s="115">
        <v>1720</v>
      </c>
      <c r="G51" s="116">
        <f t="shared" ref="G51:G70" si="2">+F51*D51</f>
        <v>172000</v>
      </c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5"/>
      <c r="IR51" s="85"/>
      <c r="IS51" s="85"/>
      <c r="IT51" s="85"/>
      <c r="IU51" s="85"/>
    </row>
    <row r="52" spans="1:255" s="86" customFormat="1" ht="12" customHeight="1" x14ac:dyDescent="0.25">
      <c r="A52" s="78"/>
      <c r="B52" s="113" t="s">
        <v>130</v>
      </c>
      <c r="C52" s="114" t="s">
        <v>29</v>
      </c>
      <c r="D52" s="114">
        <v>140</v>
      </c>
      <c r="E52" s="114" t="s">
        <v>91</v>
      </c>
      <c r="F52" s="115">
        <v>1476</v>
      </c>
      <c r="G52" s="116">
        <f t="shared" si="2"/>
        <v>206640</v>
      </c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  <c r="IR52" s="85"/>
      <c r="IS52" s="85"/>
      <c r="IT52" s="85"/>
      <c r="IU52" s="85"/>
    </row>
    <row r="53" spans="1:255" s="86" customFormat="1" ht="12" customHeight="1" x14ac:dyDescent="0.25">
      <c r="A53" s="78"/>
      <c r="B53" s="113" t="s">
        <v>131</v>
      </c>
      <c r="C53" s="114" t="s">
        <v>29</v>
      </c>
      <c r="D53" s="114">
        <v>170</v>
      </c>
      <c r="E53" s="114" t="s">
        <v>136</v>
      </c>
      <c r="F53" s="115">
        <v>1571</v>
      </c>
      <c r="G53" s="116">
        <f t="shared" si="2"/>
        <v>267070</v>
      </c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5"/>
      <c r="GD53" s="85"/>
      <c r="GE53" s="85"/>
      <c r="GF53" s="85"/>
      <c r="GG53" s="85"/>
      <c r="GH53" s="85"/>
      <c r="GI53" s="85"/>
      <c r="GJ53" s="85"/>
      <c r="GK53" s="85"/>
      <c r="GL53" s="85"/>
      <c r="GM53" s="85"/>
      <c r="GN53" s="85"/>
      <c r="GO53" s="85"/>
      <c r="GP53" s="85"/>
      <c r="GQ53" s="85"/>
      <c r="GR53" s="85"/>
      <c r="GS53" s="85"/>
      <c r="GT53" s="85"/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/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/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5"/>
      <c r="IH53" s="85"/>
      <c r="II53" s="85"/>
      <c r="IJ53" s="85"/>
      <c r="IK53" s="85"/>
      <c r="IL53" s="85"/>
      <c r="IM53" s="85"/>
      <c r="IN53" s="85"/>
      <c r="IO53" s="85"/>
      <c r="IP53" s="85"/>
      <c r="IQ53" s="85"/>
      <c r="IR53" s="85"/>
      <c r="IS53" s="85"/>
      <c r="IT53" s="85"/>
      <c r="IU53" s="85"/>
    </row>
    <row r="54" spans="1:255" s="86" customFormat="1" ht="12" customHeight="1" x14ac:dyDescent="0.25">
      <c r="A54" s="78"/>
      <c r="B54" s="113" t="s">
        <v>132</v>
      </c>
      <c r="C54" s="114" t="s">
        <v>29</v>
      </c>
      <c r="D54" s="114">
        <v>100</v>
      </c>
      <c r="E54" s="114" t="s">
        <v>106</v>
      </c>
      <c r="F54" s="115">
        <v>827</v>
      </c>
      <c r="G54" s="116">
        <f t="shared" si="2"/>
        <v>82700</v>
      </c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  <c r="IR54" s="85"/>
      <c r="IS54" s="85"/>
      <c r="IT54" s="85"/>
      <c r="IU54" s="85"/>
    </row>
    <row r="55" spans="1:255" s="86" customFormat="1" ht="12" customHeight="1" x14ac:dyDescent="0.25">
      <c r="A55" s="78"/>
      <c r="B55" s="113" t="s">
        <v>105</v>
      </c>
      <c r="C55" s="114" t="s">
        <v>29</v>
      </c>
      <c r="D55" s="114">
        <v>60</v>
      </c>
      <c r="E55" s="114" t="s">
        <v>106</v>
      </c>
      <c r="F55" s="115">
        <v>1642</v>
      </c>
      <c r="G55" s="116">
        <f t="shared" si="2"/>
        <v>98520</v>
      </c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  <c r="IU55" s="85"/>
    </row>
    <row r="56" spans="1:255" s="86" customFormat="1" ht="12" customHeight="1" x14ac:dyDescent="0.25">
      <c r="A56" s="78"/>
      <c r="B56" s="113" t="s">
        <v>104</v>
      </c>
      <c r="C56" s="114" t="s">
        <v>29</v>
      </c>
      <c r="D56" s="114">
        <v>233</v>
      </c>
      <c r="E56" s="114" t="s">
        <v>137</v>
      </c>
      <c r="F56" s="115">
        <v>1413</v>
      </c>
      <c r="G56" s="116">
        <f t="shared" si="2"/>
        <v>329229</v>
      </c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  <c r="IS56" s="85"/>
      <c r="IT56" s="85"/>
      <c r="IU56" s="85"/>
    </row>
    <row r="57" spans="1:255" s="86" customFormat="1" ht="12" customHeight="1" x14ac:dyDescent="0.25">
      <c r="A57" s="78"/>
      <c r="B57" s="113" t="s">
        <v>133</v>
      </c>
      <c r="C57" s="114" t="s">
        <v>29</v>
      </c>
      <c r="D57" s="114">
        <v>40</v>
      </c>
      <c r="E57" s="114" t="s">
        <v>138</v>
      </c>
      <c r="F57" s="115">
        <v>2618</v>
      </c>
      <c r="G57" s="116">
        <f t="shared" si="2"/>
        <v>104720</v>
      </c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85"/>
      <c r="HM57" s="85"/>
      <c r="HN57" s="85"/>
      <c r="HO57" s="85"/>
      <c r="HP57" s="85"/>
      <c r="HQ57" s="85"/>
      <c r="HR57" s="85"/>
      <c r="HS57" s="85"/>
      <c r="HT57" s="85"/>
      <c r="HU57" s="85"/>
      <c r="HV57" s="85"/>
      <c r="HW57" s="85"/>
      <c r="HX57" s="85"/>
      <c r="HY57" s="85"/>
      <c r="HZ57" s="85"/>
      <c r="IA57" s="85"/>
      <c r="IB57" s="85"/>
      <c r="IC57" s="85"/>
      <c r="ID57" s="85"/>
      <c r="IE57" s="85"/>
      <c r="IF57" s="85"/>
      <c r="IG57" s="85"/>
      <c r="IH57" s="85"/>
      <c r="II57" s="85"/>
      <c r="IJ57" s="85"/>
      <c r="IK57" s="85"/>
      <c r="IL57" s="85"/>
      <c r="IM57" s="85"/>
      <c r="IN57" s="85"/>
      <c r="IO57" s="85"/>
      <c r="IP57" s="85"/>
      <c r="IQ57" s="85"/>
      <c r="IR57" s="85"/>
      <c r="IS57" s="85"/>
      <c r="IT57" s="85"/>
      <c r="IU57" s="85"/>
    </row>
    <row r="58" spans="1:255" s="86" customFormat="1" ht="12" customHeight="1" x14ac:dyDescent="0.25">
      <c r="A58" s="78"/>
      <c r="B58" s="118" t="s">
        <v>107</v>
      </c>
      <c r="C58" s="114"/>
      <c r="D58" s="114"/>
      <c r="E58" s="114"/>
      <c r="F58" s="115"/>
      <c r="G58" s="116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  <c r="FS58" s="85"/>
      <c r="FT58" s="85"/>
      <c r="FU58" s="85"/>
      <c r="FV58" s="85"/>
      <c r="FW58" s="85"/>
      <c r="FX58" s="85"/>
      <c r="FY58" s="85"/>
      <c r="FZ58" s="85"/>
      <c r="GA58" s="85"/>
      <c r="GB58" s="85"/>
      <c r="GC58" s="85"/>
      <c r="GD58" s="85"/>
      <c r="GE58" s="85"/>
      <c r="GF58" s="85"/>
      <c r="GG58" s="85"/>
      <c r="GH58" s="85"/>
      <c r="GI58" s="85"/>
      <c r="GJ58" s="85"/>
      <c r="GK58" s="85"/>
      <c r="GL58" s="85"/>
      <c r="GM58" s="85"/>
      <c r="GN58" s="85"/>
      <c r="GO58" s="85"/>
      <c r="GP58" s="85"/>
      <c r="GQ58" s="85"/>
      <c r="GR58" s="85"/>
      <c r="GS58" s="85"/>
      <c r="GT58" s="85"/>
      <c r="GU58" s="85"/>
      <c r="GV58" s="85"/>
      <c r="GW58" s="85"/>
      <c r="GX58" s="85"/>
      <c r="GY58" s="85"/>
      <c r="GZ58" s="85"/>
      <c r="HA58" s="85"/>
      <c r="HB58" s="85"/>
      <c r="HC58" s="85"/>
      <c r="HD58" s="85"/>
      <c r="HE58" s="85"/>
      <c r="HF58" s="85"/>
      <c r="HG58" s="85"/>
      <c r="HH58" s="85"/>
      <c r="HI58" s="85"/>
      <c r="HJ58" s="85"/>
      <c r="HK58" s="85"/>
      <c r="HL58" s="85"/>
      <c r="HM58" s="85"/>
      <c r="HN58" s="85"/>
      <c r="HO58" s="85"/>
      <c r="HP58" s="85"/>
      <c r="HQ58" s="85"/>
      <c r="HR58" s="85"/>
      <c r="HS58" s="85"/>
      <c r="HT58" s="85"/>
      <c r="HU58" s="85"/>
      <c r="HV58" s="85"/>
      <c r="HW58" s="85"/>
      <c r="HX58" s="85"/>
      <c r="HY58" s="85"/>
      <c r="HZ58" s="85"/>
      <c r="IA58" s="85"/>
      <c r="IB58" s="85"/>
      <c r="IC58" s="85"/>
      <c r="ID58" s="85"/>
      <c r="IE58" s="85"/>
      <c r="IF58" s="85"/>
      <c r="IG58" s="85"/>
      <c r="IH58" s="85"/>
      <c r="II58" s="85"/>
      <c r="IJ58" s="85"/>
      <c r="IK58" s="85"/>
      <c r="IL58" s="85"/>
      <c r="IM58" s="85"/>
      <c r="IN58" s="85"/>
      <c r="IO58" s="85"/>
      <c r="IP58" s="85"/>
      <c r="IQ58" s="85"/>
      <c r="IR58" s="85"/>
      <c r="IS58" s="85"/>
      <c r="IT58" s="85"/>
      <c r="IU58" s="85"/>
    </row>
    <row r="59" spans="1:255" s="86" customFormat="1" ht="12" customHeight="1" x14ac:dyDescent="0.25">
      <c r="A59" s="78"/>
      <c r="B59" s="113" t="s">
        <v>108</v>
      </c>
      <c r="C59" s="114" t="s">
        <v>62</v>
      </c>
      <c r="D59" s="114">
        <v>2</v>
      </c>
      <c r="E59" s="114" t="s">
        <v>109</v>
      </c>
      <c r="F59" s="115">
        <v>21694</v>
      </c>
      <c r="G59" s="116">
        <f t="shared" si="2"/>
        <v>43388</v>
      </c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  <c r="FS59" s="85"/>
      <c r="FT59" s="85"/>
      <c r="FU59" s="85"/>
      <c r="FV59" s="85"/>
      <c r="FW59" s="85"/>
      <c r="FX59" s="85"/>
      <c r="FY59" s="85"/>
      <c r="FZ59" s="85"/>
      <c r="GA59" s="85"/>
      <c r="GB59" s="85"/>
      <c r="GC59" s="85"/>
      <c r="GD59" s="85"/>
      <c r="GE59" s="85"/>
      <c r="GF59" s="85"/>
      <c r="GG59" s="85"/>
      <c r="GH59" s="85"/>
      <c r="GI59" s="85"/>
      <c r="GJ59" s="85"/>
      <c r="GK59" s="85"/>
      <c r="GL59" s="85"/>
      <c r="GM59" s="85"/>
      <c r="GN59" s="85"/>
      <c r="GO59" s="85"/>
      <c r="GP59" s="85"/>
      <c r="GQ59" s="85"/>
      <c r="GR59" s="85"/>
      <c r="GS59" s="85"/>
      <c r="GT59" s="85"/>
      <c r="GU59" s="85"/>
      <c r="GV59" s="85"/>
      <c r="GW59" s="85"/>
      <c r="GX59" s="85"/>
      <c r="GY59" s="85"/>
      <c r="GZ59" s="85"/>
      <c r="HA59" s="85"/>
      <c r="HB59" s="85"/>
      <c r="HC59" s="85"/>
      <c r="HD59" s="85"/>
      <c r="HE59" s="85"/>
      <c r="HF59" s="85"/>
      <c r="HG59" s="85"/>
      <c r="HH59" s="85"/>
      <c r="HI59" s="85"/>
      <c r="HJ59" s="85"/>
      <c r="HK59" s="85"/>
      <c r="HL59" s="85"/>
      <c r="HM59" s="85"/>
      <c r="HN59" s="85"/>
      <c r="HO59" s="85"/>
      <c r="HP59" s="85"/>
      <c r="HQ59" s="85"/>
      <c r="HR59" s="85"/>
      <c r="HS59" s="85"/>
      <c r="HT59" s="85"/>
      <c r="HU59" s="85"/>
      <c r="HV59" s="85"/>
      <c r="HW59" s="85"/>
      <c r="HX59" s="85"/>
      <c r="HY59" s="85"/>
      <c r="HZ59" s="85"/>
      <c r="IA59" s="85"/>
      <c r="IB59" s="85"/>
      <c r="IC59" s="85"/>
      <c r="ID59" s="85"/>
      <c r="IE59" s="85"/>
      <c r="IF59" s="85"/>
      <c r="IG59" s="85"/>
      <c r="IH59" s="85"/>
      <c r="II59" s="85"/>
      <c r="IJ59" s="85"/>
      <c r="IK59" s="85"/>
      <c r="IL59" s="85"/>
      <c r="IM59" s="85"/>
      <c r="IN59" s="85"/>
      <c r="IO59" s="85"/>
      <c r="IP59" s="85"/>
      <c r="IQ59" s="85"/>
      <c r="IR59" s="85"/>
      <c r="IS59" s="85"/>
      <c r="IT59" s="85"/>
      <c r="IU59" s="85"/>
    </row>
    <row r="60" spans="1:255" s="86" customFormat="1" ht="12" customHeight="1" x14ac:dyDescent="0.25">
      <c r="A60" s="78"/>
      <c r="B60" s="113" t="s">
        <v>110</v>
      </c>
      <c r="C60" s="114" t="s">
        <v>64</v>
      </c>
      <c r="D60" s="114">
        <v>1</v>
      </c>
      <c r="E60" s="114" t="s">
        <v>93</v>
      </c>
      <c r="F60" s="115">
        <v>35000</v>
      </c>
      <c r="G60" s="116">
        <f t="shared" si="2"/>
        <v>35000</v>
      </c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</row>
    <row r="61" spans="1:255" s="86" customFormat="1" ht="12" customHeight="1" x14ac:dyDescent="0.25">
      <c r="A61" s="78"/>
      <c r="B61" s="118" t="s">
        <v>30</v>
      </c>
      <c r="C61" s="114"/>
      <c r="D61" s="114"/>
      <c r="E61" s="114"/>
      <c r="F61" s="115"/>
      <c r="G61" s="116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  <c r="HH61" s="85"/>
      <c r="HI61" s="85"/>
      <c r="HJ61" s="85"/>
      <c r="HK61" s="85"/>
      <c r="HL61" s="85"/>
      <c r="HM61" s="85"/>
      <c r="HN61" s="85"/>
      <c r="HO61" s="85"/>
      <c r="HP61" s="85"/>
      <c r="HQ61" s="85"/>
      <c r="HR61" s="85"/>
      <c r="HS61" s="85"/>
      <c r="HT61" s="85"/>
      <c r="HU61" s="85"/>
      <c r="HV61" s="85"/>
      <c r="HW61" s="85"/>
      <c r="HX61" s="85"/>
      <c r="HY61" s="85"/>
      <c r="HZ61" s="85"/>
      <c r="IA61" s="85"/>
      <c r="IB61" s="85"/>
      <c r="IC61" s="85"/>
      <c r="ID61" s="85"/>
      <c r="IE61" s="85"/>
      <c r="IF61" s="85"/>
      <c r="IG61" s="85"/>
      <c r="IH61" s="85"/>
      <c r="II61" s="85"/>
      <c r="IJ61" s="85"/>
      <c r="IK61" s="85"/>
      <c r="IL61" s="85"/>
      <c r="IM61" s="85"/>
      <c r="IN61" s="85"/>
      <c r="IO61" s="85"/>
      <c r="IP61" s="85"/>
      <c r="IQ61" s="85"/>
      <c r="IR61" s="85"/>
      <c r="IS61" s="85"/>
      <c r="IT61" s="85"/>
      <c r="IU61" s="85"/>
    </row>
    <row r="62" spans="1:255" s="86" customFormat="1" ht="12" customHeight="1" x14ac:dyDescent="0.25">
      <c r="A62" s="78"/>
      <c r="B62" s="113" t="s">
        <v>111</v>
      </c>
      <c r="C62" s="114" t="s">
        <v>62</v>
      </c>
      <c r="D62" s="114">
        <v>10</v>
      </c>
      <c r="E62" s="114" t="s">
        <v>112</v>
      </c>
      <c r="F62" s="115">
        <v>17689</v>
      </c>
      <c r="G62" s="116">
        <f t="shared" si="2"/>
        <v>176890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FY62" s="85"/>
      <c r="FZ62" s="85"/>
      <c r="GA62" s="85"/>
      <c r="GB62" s="85"/>
      <c r="GC62" s="85"/>
      <c r="GD62" s="85"/>
      <c r="GE62" s="85"/>
      <c r="GF62" s="85"/>
      <c r="GG62" s="85"/>
      <c r="GH62" s="85"/>
      <c r="GI62" s="85"/>
      <c r="GJ62" s="85"/>
      <c r="GK62" s="85"/>
      <c r="GL62" s="85"/>
      <c r="GM62" s="85"/>
      <c r="GN62" s="85"/>
      <c r="GO62" s="85"/>
      <c r="GP62" s="85"/>
      <c r="GQ62" s="85"/>
      <c r="GR62" s="85"/>
      <c r="GS62" s="85"/>
      <c r="GT62" s="85"/>
      <c r="GU62" s="85"/>
      <c r="GV62" s="85"/>
      <c r="GW62" s="85"/>
      <c r="GX62" s="85"/>
      <c r="GY62" s="85"/>
      <c r="GZ62" s="85"/>
      <c r="HA62" s="85"/>
      <c r="HB62" s="85"/>
      <c r="HC62" s="85"/>
      <c r="HD62" s="85"/>
      <c r="HE62" s="85"/>
      <c r="HF62" s="85"/>
      <c r="HG62" s="85"/>
      <c r="HH62" s="85"/>
      <c r="HI62" s="85"/>
      <c r="HJ62" s="85"/>
      <c r="HK62" s="85"/>
      <c r="HL62" s="85"/>
      <c r="HM62" s="85"/>
      <c r="HN62" s="85"/>
      <c r="HO62" s="85"/>
      <c r="HP62" s="85"/>
      <c r="HQ62" s="85"/>
      <c r="HR62" s="85"/>
      <c r="HS62" s="85"/>
      <c r="HT62" s="85"/>
      <c r="HU62" s="85"/>
      <c r="HV62" s="85"/>
      <c r="HW62" s="85"/>
      <c r="HX62" s="85"/>
      <c r="HY62" s="85"/>
      <c r="HZ62" s="85"/>
      <c r="IA62" s="85"/>
      <c r="IB62" s="85"/>
      <c r="IC62" s="85"/>
      <c r="ID62" s="85"/>
      <c r="IE62" s="85"/>
      <c r="IF62" s="85"/>
      <c r="IG62" s="85"/>
      <c r="IH62" s="85"/>
      <c r="II62" s="85"/>
      <c r="IJ62" s="85"/>
      <c r="IK62" s="85"/>
      <c r="IL62" s="85"/>
      <c r="IM62" s="85"/>
      <c r="IN62" s="85"/>
      <c r="IO62" s="85"/>
      <c r="IP62" s="85"/>
      <c r="IQ62" s="85"/>
      <c r="IR62" s="85"/>
      <c r="IS62" s="85"/>
      <c r="IT62" s="85"/>
      <c r="IU62" s="85"/>
    </row>
    <row r="63" spans="1:255" s="86" customFormat="1" ht="12" customHeight="1" x14ac:dyDescent="0.25">
      <c r="A63" s="78"/>
      <c r="B63" s="118" t="s">
        <v>31</v>
      </c>
      <c r="C63" s="114"/>
      <c r="D63" s="114"/>
      <c r="E63" s="114"/>
      <c r="F63" s="115"/>
      <c r="G63" s="116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  <c r="FZ63" s="85"/>
      <c r="GA63" s="85"/>
      <c r="GB63" s="85"/>
      <c r="GC63" s="85"/>
      <c r="GD63" s="85"/>
      <c r="GE63" s="85"/>
      <c r="GF63" s="85"/>
      <c r="GG63" s="85"/>
      <c r="GH63" s="85"/>
      <c r="GI63" s="85"/>
      <c r="GJ63" s="85"/>
      <c r="GK63" s="85"/>
      <c r="GL63" s="85"/>
      <c r="GM63" s="85"/>
      <c r="GN63" s="85"/>
      <c r="GO63" s="85"/>
      <c r="GP63" s="85"/>
      <c r="GQ63" s="85"/>
      <c r="GR63" s="85"/>
      <c r="GS63" s="85"/>
      <c r="GT63" s="85"/>
      <c r="GU63" s="85"/>
      <c r="GV63" s="85"/>
      <c r="GW63" s="85"/>
      <c r="GX63" s="85"/>
      <c r="GY63" s="85"/>
      <c r="GZ63" s="85"/>
      <c r="HA63" s="85"/>
      <c r="HB63" s="85"/>
      <c r="HC63" s="85"/>
      <c r="HD63" s="85"/>
      <c r="HE63" s="85"/>
      <c r="HF63" s="85"/>
      <c r="HG63" s="85"/>
      <c r="HH63" s="85"/>
      <c r="HI63" s="85"/>
      <c r="HJ63" s="85"/>
      <c r="HK63" s="85"/>
      <c r="HL63" s="85"/>
      <c r="HM63" s="85"/>
      <c r="HN63" s="85"/>
      <c r="HO63" s="85"/>
      <c r="HP63" s="85"/>
      <c r="HQ63" s="85"/>
      <c r="HR63" s="85"/>
      <c r="HS63" s="85"/>
      <c r="HT63" s="85"/>
      <c r="HU63" s="85"/>
      <c r="HV63" s="85"/>
      <c r="HW63" s="85"/>
      <c r="HX63" s="85"/>
      <c r="HY63" s="85"/>
      <c r="HZ63" s="85"/>
      <c r="IA63" s="85"/>
      <c r="IB63" s="85"/>
      <c r="IC63" s="85"/>
      <c r="ID63" s="85"/>
      <c r="IE63" s="85"/>
      <c r="IF63" s="85"/>
      <c r="IG63" s="85"/>
      <c r="IH63" s="85"/>
      <c r="II63" s="85"/>
      <c r="IJ63" s="85"/>
      <c r="IK63" s="85"/>
      <c r="IL63" s="85"/>
      <c r="IM63" s="85"/>
      <c r="IN63" s="85"/>
      <c r="IO63" s="85"/>
      <c r="IP63" s="85"/>
      <c r="IQ63" s="85"/>
      <c r="IR63" s="85"/>
      <c r="IS63" s="85"/>
      <c r="IT63" s="85"/>
      <c r="IU63" s="85"/>
    </row>
    <row r="64" spans="1:255" s="86" customFormat="1" ht="12" customHeight="1" x14ac:dyDescent="0.25">
      <c r="A64" s="78"/>
      <c r="B64" s="113" t="s">
        <v>113</v>
      </c>
      <c r="C64" s="114" t="s">
        <v>114</v>
      </c>
      <c r="D64" s="114">
        <v>1</v>
      </c>
      <c r="E64" s="114" t="s">
        <v>98</v>
      </c>
      <c r="F64" s="115">
        <v>304640</v>
      </c>
      <c r="G64" s="116">
        <f t="shared" si="2"/>
        <v>304640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  <c r="IL64" s="85"/>
      <c r="IM64" s="85"/>
      <c r="IN64" s="85"/>
      <c r="IO64" s="85"/>
      <c r="IP64" s="85"/>
      <c r="IQ64" s="85"/>
      <c r="IR64" s="85"/>
      <c r="IS64" s="85"/>
      <c r="IT64" s="85"/>
      <c r="IU64" s="85"/>
    </row>
    <row r="65" spans="1:255" s="86" customFormat="1" ht="12" customHeight="1" x14ac:dyDescent="0.25">
      <c r="A65" s="78"/>
      <c r="B65" s="113" t="s">
        <v>115</v>
      </c>
      <c r="C65" s="114" t="s">
        <v>62</v>
      </c>
      <c r="D65" s="114">
        <v>40</v>
      </c>
      <c r="E65" s="114" t="s">
        <v>97</v>
      </c>
      <c r="F65" s="115">
        <v>2604</v>
      </c>
      <c r="G65" s="116">
        <f t="shared" si="2"/>
        <v>104160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85"/>
      <c r="GV65" s="85"/>
      <c r="GW65" s="85"/>
      <c r="GX65" s="85"/>
      <c r="GY65" s="85"/>
      <c r="GZ65" s="85"/>
      <c r="HA65" s="85"/>
      <c r="HB65" s="85"/>
      <c r="HC65" s="85"/>
      <c r="HD65" s="85"/>
      <c r="HE65" s="85"/>
      <c r="HF65" s="85"/>
      <c r="HG65" s="85"/>
      <c r="HH65" s="85"/>
      <c r="HI65" s="85"/>
      <c r="HJ65" s="85"/>
      <c r="HK65" s="85"/>
      <c r="HL65" s="85"/>
      <c r="HM65" s="85"/>
      <c r="HN65" s="85"/>
      <c r="HO65" s="85"/>
      <c r="HP65" s="85"/>
      <c r="HQ65" s="85"/>
      <c r="HR65" s="85"/>
      <c r="HS65" s="85"/>
      <c r="HT65" s="85"/>
      <c r="HU65" s="85"/>
      <c r="HV65" s="85"/>
      <c r="HW65" s="85"/>
      <c r="HX65" s="85"/>
      <c r="HY65" s="85"/>
      <c r="HZ65" s="85"/>
      <c r="IA65" s="85"/>
      <c r="IB65" s="85"/>
      <c r="IC65" s="85"/>
      <c r="ID65" s="85"/>
      <c r="IE65" s="85"/>
      <c r="IF65" s="85"/>
      <c r="IG65" s="85"/>
      <c r="IH65" s="85"/>
      <c r="II65" s="85"/>
      <c r="IJ65" s="85"/>
      <c r="IK65" s="85"/>
      <c r="IL65" s="85"/>
      <c r="IM65" s="85"/>
      <c r="IN65" s="85"/>
      <c r="IO65" s="85"/>
      <c r="IP65" s="85"/>
      <c r="IQ65" s="85"/>
      <c r="IR65" s="85"/>
      <c r="IS65" s="85"/>
      <c r="IT65" s="85"/>
      <c r="IU65" s="85"/>
    </row>
    <row r="66" spans="1:255" s="86" customFormat="1" ht="12" customHeight="1" x14ac:dyDescent="0.25">
      <c r="A66" s="78"/>
      <c r="B66" s="113" t="s">
        <v>63</v>
      </c>
      <c r="C66" s="114" t="s">
        <v>62</v>
      </c>
      <c r="D66" s="114">
        <v>1</v>
      </c>
      <c r="E66" s="114" t="s">
        <v>98</v>
      </c>
      <c r="F66" s="115">
        <v>41650</v>
      </c>
      <c r="G66" s="116">
        <f t="shared" si="2"/>
        <v>41650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  <c r="HW66" s="85"/>
      <c r="HX66" s="85"/>
      <c r="HY66" s="85"/>
      <c r="HZ66" s="85"/>
      <c r="IA66" s="85"/>
      <c r="IB66" s="85"/>
      <c r="IC66" s="85"/>
      <c r="ID66" s="85"/>
      <c r="IE66" s="85"/>
      <c r="IF66" s="85"/>
      <c r="IG66" s="85"/>
      <c r="IH66" s="85"/>
      <c r="II66" s="85"/>
      <c r="IJ66" s="85"/>
      <c r="IK66" s="85"/>
      <c r="IL66" s="85"/>
      <c r="IM66" s="85"/>
      <c r="IN66" s="85"/>
      <c r="IO66" s="85"/>
      <c r="IP66" s="85"/>
      <c r="IQ66" s="85"/>
      <c r="IR66" s="85"/>
      <c r="IS66" s="85"/>
      <c r="IT66" s="85"/>
      <c r="IU66" s="85"/>
    </row>
    <row r="67" spans="1:255" s="86" customFormat="1" ht="12" customHeight="1" x14ac:dyDescent="0.25">
      <c r="A67" s="78"/>
      <c r="B67" s="118" t="s">
        <v>33</v>
      </c>
      <c r="C67" s="114"/>
      <c r="D67" s="114"/>
      <c r="E67" s="114"/>
      <c r="F67" s="115"/>
      <c r="G67" s="116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5"/>
      <c r="FX67" s="85"/>
      <c r="FY67" s="85"/>
      <c r="FZ67" s="85"/>
      <c r="GA67" s="85"/>
      <c r="GB67" s="85"/>
      <c r="GC67" s="85"/>
      <c r="GD67" s="85"/>
      <c r="GE67" s="85"/>
      <c r="GF67" s="85"/>
      <c r="GG67" s="85"/>
      <c r="GH67" s="85"/>
      <c r="GI67" s="85"/>
      <c r="GJ67" s="85"/>
      <c r="GK67" s="85"/>
      <c r="GL67" s="85"/>
      <c r="GM67" s="85"/>
      <c r="GN67" s="85"/>
      <c r="GO67" s="85"/>
      <c r="GP67" s="85"/>
      <c r="GQ67" s="85"/>
      <c r="GR67" s="85"/>
      <c r="GS67" s="85"/>
      <c r="GT67" s="85"/>
      <c r="GU67" s="85"/>
      <c r="GV67" s="85"/>
      <c r="GW67" s="85"/>
      <c r="GX67" s="85"/>
      <c r="GY67" s="85"/>
      <c r="GZ67" s="85"/>
      <c r="HA67" s="85"/>
      <c r="HB67" s="85"/>
      <c r="HC67" s="85"/>
      <c r="HD67" s="85"/>
      <c r="HE67" s="85"/>
      <c r="HF67" s="85"/>
      <c r="HG67" s="85"/>
      <c r="HH67" s="85"/>
      <c r="HI67" s="85"/>
      <c r="HJ67" s="85"/>
      <c r="HK67" s="85"/>
      <c r="HL67" s="85"/>
      <c r="HM67" s="85"/>
      <c r="HN67" s="85"/>
      <c r="HO67" s="85"/>
      <c r="HP67" s="85"/>
      <c r="HQ67" s="85"/>
      <c r="HR67" s="85"/>
      <c r="HS67" s="85"/>
      <c r="HT67" s="85"/>
      <c r="HU67" s="85"/>
      <c r="HV67" s="85"/>
      <c r="HW67" s="85"/>
      <c r="HX67" s="85"/>
      <c r="HY67" s="85"/>
      <c r="HZ67" s="85"/>
      <c r="IA67" s="85"/>
      <c r="IB67" s="85"/>
      <c r="IC67" s="85"/>
      <c r="ID67" s="85"/>
      <c r="IE67" s="85"/>
      <c r="IF67" s="85"/>
      <c r="IG67" s="85"/>
      <c r="IH67" s="85"/>
      <c r="II67" s="85"/>
      <c r="IJ67" s="85"/>
      <c r="IK67" s="85"/>
      <c r="IL67" s="85"/>
      <c r="IM67" s="85"/>
      <c r="IN67" s="85"/>
      <c r="IO67" s="85"/>
      <c r="IP67" s="85"/>
      <c r="IQ67" s="85"/>
      <c r="IR67" s="85"/>
      <c r="IS67" s="85"/>
      <c r="IT67" s="85"/>
      <c r="IU67" s="85"/>
    </row>
    <row r="68" spans="1:255" s="86" customFormat="1" ht="12" customHeight="1" x14ac:dyDescent="0.25">
      <c r="A68" s="78"/>
      <c r="B68" s="113" t="s">
        <v>116</v>
      </c>
      <c r="C68" s="114" t="s">
        <v>117</v>
      </c>
      <c r="D68" s="114">
        <v>2</v>
      </c>
      <c r="E68" s="114" t="s">
        <v>118</v>
      </c>
      <c r="F68" s="115">
        <v>38267</v>
      </c>
      <c r="G68" s="116">
        <f t="shared" si="2"/>
        <v>76534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  <c r="FS68" s="85"/>
      <c r="FT68" s="85"/>
      <c r="FU68" s="85"/>
      <c r="FV68" s="85"/>
      <c r="FW68" s="85"/>
      <c r="FX68" s="85"/>
      <c r="FY68" s="85"/>
      <c r="FZ68" s="85"/>
      <c r="GA68" s="85"/>
      <c r="GB68" s="85"/>
      <c r="GC68" s="85"/>
      <c r="GD68" s="85"/>
      <c r="GE68" s="85"/>
      <c r="GF68" s="85"/>
      <c r="GG68" s="85"/>
      <c r="GH68" s="85"/>
      <c r="GI68" s="85"/>
      <c r="GJ68" s="85"/>
      <c r="GK68" s="85"/>
      <c r="GL68" s="85"/>
      <c r="GM68" s="85"/>
      <c r="GN68" s="85"/>
      <c r="GO68" s="85"/>
      <c r="GP68" s="85"/>
      <c r="GQ68" s="85"/>
      <c r="GR68" s="85"/>
      <c r="GS68" s="85"/>
      <c r="GT68" s="85"/>
      <c r="GU68" s="85"/>
      <c r="GV68" s="85"/>
      <c r="GW68" s="85"/>
      <c r="GX68" s="85"/>
      <c r="GY68" s="85"/>
      <c r="GZ68" s="85"/>
      <c r="HA68" s="85"/>
      <c r="HB68" s="85"/>
      <c r="HC68" s="85"/>
      <c r="HD68" s="85"/>
      <c r="HE68" s="85"/>
      <c r="HF68" s="85"/>
      <c r="HG68" s="85"/>
      <c r="HH68" s="85"/>
      <c r="HI68" s="85"/>
      <c r="HJ68" s="85"/>
      <c r="HK68" s="85"/>
      <c r="HL68" s="85"/>
      <c r="HM68" s="85"/>
      <c r="HN68" s="85"/>
      <c r="HO68" s="85"/>
      <c r="HP68" s="85"/>
      <c r="HQ68" s="85"/>
      <c r="HR68" s="85"/>
      <c r="HS68" s="85"/>
      <c r="HT68" s="85"/>
      <c r="HU68" s="85"/>
      <c r="HV68" s="85"/>
      <c r="HW68" s="85"/>
      <c r="HX68" s="85"/>
      <c r="HY68" s="85"/>
      <c r="HZ68" s="85"/>
      <c r="IA68" s="85"/>
      <c r="IB68" s="85"/>
      <c r="IC68" s="85"/>
      <c r="ID68" s="85"/>
      <c r="IE68" s="85"/>
      <c r="IF68" s="85"/>
      <c r="IG68" s="85"/>
      <c r="IH68" s="85"/>
      <c r="II68" s="85"/>
      <c r="IJ68" s="85"/>
      <c r="IK68" s="85"/>
      <c r="IL68" s="85"/>
      <c r="IM68" s="85"/>
      <c r="IN68" s="85"/>
      <c r="IO68" s="85"/>
      <c r="IP68" s="85"/>
      <c r="IQ68" s="85"/>
      <c r="IR68" s="85"/>
      <c r="IS68" s="85"/>
      <c r="IT68" s="85"/>
      <c r="IU68" s="85"/>
    </row>
    <row r="69" spans="1:255" s="86" customFormat="1" ht="12" customHeight="1" x14ac:dyDescent="0.25">
      <c r="A69" s="78"/>
      <c r="B69" s="113" t="s">
        <v>119</v>
      </c>
      <c r="C69" s="114" t="s">
        <v>120</v>
      </c>
      <c r="D69" s="114">
        <v>3</v>
      </c>
      <c r="E69" s="114" t="s">
        <v>121</v>
      </c>
      <c r="F69" s="115">
        <v>20456</v>
      </c>
      <c r="G69" s="116">
        <f t="shared" si="2"/>
        <v>61368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  <c r="FS69" s="85"/>
      <c r="FT69" s="85"/>
      <c r="FU69" s="85"/>
      <c r="FV69" s="85"/>
      <c r="FW69" s="85"/>
      <c r="FX69" s="85"/>
      <c r="FY69" s="85"/>
      <c r="FZ69" s="85"/>
      <c r="GA69" s="85"/>
      <c r="GB69" s="85"/>
      <c r="GC69" s="85"/>
      <c r="GD69" s="85"/>
      <c r="GE69" s="85"/>
      <c r="GF69" s="85"/>
      <c r="GG69" s="85"/>
      <c r="GH69" s="85"/>
      <c r="GI69" s="85"/>
      <c r="GJ69" s="85"/>
      <c r="GK69" s="85"/>
      <c r="GL69" s="85"/>
      <c r="GM69" s="85"/>
      <c r="GN69" s="85"/>
      <c r="GO69" s="85"/>
      <c r="GP69" s="85"/>
      <c r="GQ69" s="85"/>
      <c r="GR69" s="85"/>
      <c r="GS69" s="85"/>
      <c r="GT69" s="85"/>
      <c r="GU69" s="85"/>
      <c r="GV69" s="85"/>
      <c r="GW69" s="85"/>
      <c r="GX69" s="85"/>
      <c r="GY69" s="85"/>
      <c r="GZ69" s="85"/>
      <c r="HA69" s="85"/>
      <c r="HB69" s="85"/>
      <c r="HC69" s="85"/>
      <c r="HD69" s="85"/>
      <c r="HE69" s="85"/>
      <c r="HF69" s="85"/>
      <c r="HG69" s="85"/>
      <c r="HH69" s="85"/>
      <c r="HI69" s="85"/>
      <c r="HJ69" s="85"/>
      <c r="HK69" s="85"/>
      <c r="HL69" s="85"/>
      <c r="HM69" s="85"/>
      <c r="HN69" s="85"/>
      <c r="HO69" s="85"/>
      <c r="HP69" s="85"/>
      <c r="HQ69" s="85"/>
      <c r="HR69" s="85"/>
      <c r="HS69" s="85"/>
      <c r="HT69" s="85"/>
      <c r="HU69" s="85"/>
      <c r="HV69" s="85"/>
      <c r="HW69" s="85"/>
      <c r="HX69" s="85"/>
      <c r="HY69" s="85"/>
      <c r="HZ69" s="85"/>
      <c r="IA69" s="85"/>
      <c r="IB69" s="85"/>
      <c r="IC69" s="85"/>
      <c r="ID69" s="85"/>
      <c r="IE69" s="85"/>
      <c r="IF69" s="85"/>
      <c r="IG69" s="85"/>
      <c r="IH69" s="85"/>
      <c r="II69" s="85"/>
      <c r="IJ69" s="85"/>
      <c r="IK69" s="85"/>
      <c r="IL69" s="85"/>
      <c r="IM69" s="85"/>
      <c r="IN69" s="85"/>
      <c r="IO69" s="85"/>
      <c r="IP69" s="85"/>
      <c r="IQ69" s="85"/>
      <c r="IR69" s="85"/>
      <c r="IS69" s="85"/>
      <c r="IT69" s="85"/>
      <c r="IU69" s="85"/>
    </row>
    <row r="70" spans="1:255" s="86" customFormat="1" ht="12" customHeight="1" x14ac:dyDescent="0.25">
      <c r="A70" s="78"/>
      <c r="B70" s="113" t="s">
        <v>122</v>
      </c>
      <c r="C70" s="114" t="s">
        <v>64</v>
      </c>
      <c r="D70" s="114">
        <v>10</v>
      </c>
      <c r="E70" s="114" t="s">
        <v>123</v>
      </c>
      <c r="F70" s="115">
        <v>22600</v>
      </c>
      <c r="G70" s="116">
        <f t="shared" si="2"/>
        <v>226000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  <c r="FS70" s="85"/>
      <c r="FT70" s="85"/>
      <c r="FU70" s="85"/>
      <c r="FV70" s="85"/>
      <c r="FW70" s="85"/>
      <c r="FX70" s="85"/>
      <c r="FY70" s="85"/>
      <c r="FZ70" s="85"/>
      <c r="GA70" s="85"/>
      <c r="GB70" s="85"/>
      <c r="GC70" s="85"/>
      <c r="GD70" s="85"/>
      <c r="GE70" s="85"/>
      <c r="GF70" s="85"/>
      <c r="GG70" s="85"/>
      <c r="GH70" s="85"/>
      <c r="GI70" s="85"/>
      <c r="GJ70" s="85"/>
      <c r="GK70" s="85"/>
      <c r="GL70" s="85"/>
      <c r="GM70" s="85"/>
      <c r="GN70" s="85"/>
      <c r="GO70" s="85"/>
      <c r="GP70" s="85"/>
      <c r="GQ70" s="85"/>
      <c r="GR70" s="85"/>
      <c r="GS70" s="85"/>
      <c r="GT70" s="85"/>
      <c r="GU70" s="85"/>
      <c r="GV70" s="85"/>
      <c r="GW70" s="85"/>
      <c r="GX70" s="85"/>
      <c r="GY70" s="85"/>
      <c r="GZ70" s="85"/>
      <c r="HA70" s="85"/>
      <c r="HB70" s="85"/>
      <c r="HC70" s="85"/>
      <c r="HD70" s="85"/>
      <c r="HE70" s="85"/>
      <c r="HF70" s="85"/>
      <c r="HG70" s="85"/>
      <c r="HH70" s="85"/>
      <c r="HI70" s="85"/>
      <c r="HJ70" s="85"/>
      <c r="HK70" s="85"/>
      <c r="HL70" s="85"/>
      <c r="HM70" s="85"/>
      <c r="HN70" s="85"/>
      <c r="HO70" s="85"/>
      <c r="HP70" s="85"/>
      <c r="HQ70" s="85"/>
      <c r="HR70" s="85"/>
      <c r="HS70" s="85"/>
      <c r="HT70" s="85"/>
      <c r="HU70" s="85"/>
      <c r="HV70" s="85"/>
      <c r="HW70" s="85"/>
      <c r="HX70" s="85"/>
      <c r="HY70" s="85"/>
      <c r="HZ70" s="85"/>
      <c r="IA70" s="85"/>
      <c r="IB70" s="85"/>
      <c r="IC70" s="85"/>
      <c r="ID70" s="85"/>
      <c r="IE70" s="85"/>
      <c r="IF70" s="85"/>
      <c r="IG70" s="85"/>
      <c r="IH70" s="85"/>
      <c r="II70" s="85"/>
      <c r="IJ70" s="85"/>
      <c r="IK70" s="85"/>
      <c r="IL70" s="85"/>
      <c r="IM70" s="85"/>
      <c r="IN70" s="85"/>
      <c r="IO70" s="85"/>
      <c r="IP70" s="85"/>
      <c r="IQ70" s="85"/>
      <c r="IR70" s="85"/>
      <c r="IS70" s="85"/>
      <c r="IT70" s="85"/>
      <c r="IU70" s="85"/>
    </row>
    <row r="71" spans="1:255" ht="11.25" customHeight="1" x14ac:dyDescent="0.25">
      <c r="B71" s="16" t="s">
        <v>32</v>
      </c>
      <c r="C71" s="17"/>
      <c r="D71" s="17"/>
      <c r="E71" s="17"/>
      <c r="F71" s="18"/>
      <c r="G71" s="117">
        <f>SUM(G49:G70)</f>
        <v>2456609</v>
      </c>
    </row>
    <row r="72" spans="1:255" ht="15.75" customHeight="1" x14ac:dyDescent="0.25">
      <c r="A72" s="5"/>
      <c r="B72" s="13"/>
      <c r="C72" s="14"/>
      <c r="D72" s="14"/>
      <c r="E72" s="14"/>
      <c r="F72" s="15"/>
      <c r="G72" s="15"/>
      <c r="K72" s="71"/>
    </row>
    <row r="73" spans="1:255" ht="12" customHeight="1" x14ac:dyDescent="0.25">
      <c r="A73" s="5"/>
      <c r="B73" s="106" t="s">
        <v>33</v>
      </c>
      <c r="C73" s="107"/>
      <c r="D73" s="108"/>
      <c r="E73" s="108"/>
      <c r="F73" s="109"/>
      <c r="G73" s="110"/>
    </row>
    <row r="74" spans="1:255" ht="24" customHeight="1" x14ac:dyDescent="0.25">
      <c r="A74" s="5"/>
      <c r="B74" s="111" t="s">
        <v>34</v>
      </c>
      <c r="C74" s="112" t="s">
        <v>26</v>
      </c>
      <c r="D74" s="112" t="s">
        <v>27</v>
      </c>
      <c r="E74" s="111" t="s">
        <v>14</v>
      </c>
      <c r="F74" s="112" t="s">
        <v>15</v>
      </c>
      <c r="G74" s="111" t="s">
        <v>16</v>
      </c>
    </row>
    <row r="75" spans="1:255" s="86" customFormat="1" ht="12" customHeight="1" x14ac:dyDescent="0.25">
      <c r="A75" s="78"/>
      <c r="B75" s="113" t="s">
        <v>124</v>
      </c>
      <c r="C75" s="114" t="s">
        <v>125</v>
      </c>
      <c r="D75" s="114">
        <v>3500</v>
      </c>
      <c r="E75" s="114" t="s">
        <v>126</v>
      </c>
      <c r="F75" s="115">
        <v>190</v>
      </c>
      <c r="G75" s="116">
        <f>+F75*D75</f>
        <v>665000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5"/>
      <c r="FL75" s="85"/>
      <c r="FM75" s="85"/>
      <c r="FN75" s="85"/>
      <c r="FO75" s="85"/>
      <c r="FP75" s="85"/>
      <c r="FQ75" s="85"/>
      <c r="FR75" s="85"/>
      <c r="FS75" s="85"/>
      <c r="FT75" s="85"/>
      <c r="FU75" s="85"/>
      <c r="FV75" s="85"/>
      <c r="FW75" s="85"/>
      <c r="FX75" s="85"/>
      <c r="FY75" s="85"/>
      <c r="FZ75" s="85"/>
      <c r="GA75" s="85"/>
      <c r="GB75" s="85"/>
      <c r="GC75" s="85"/>
      <c r="GD75" s="85"/>
      <c r="GE75" s="85"/>
      <c r="GF75" s="85"/>
      <c r="GG75" s="85"/>
      <c r="GH75" s="85"/>
      <c r="GI75" s="85"/>
      <c r="GJ75" s="85"/>
      <c r="GK75" s="85"/>
      <c r="GL75" s="85"/>
      <c r="GM75" s="85"/>
      <c r="GN75" s="85"/>
      <c r="GO75" s="85"/>
      <c r="GP75" s="85"/>
      <c r="GQ75" s="85"/>
      <c r="GR75" s="85"/>
      <c r="GS75" s="85"/>
      <c r="GT75" s="85"/>
      <c r="GU75" s="85"/>
      <c r="GV75" s="85"/>
      <c r="GW75" s="85"/>
      <c r="GX75" s="85"/>
      <c r="GY75" s="85"/>
      <c r="GZ75" s="85"/>
      <c r="HA75" s="85"/>
      <c r="HB75" s="85"/>
      <c r="HC75" s="85"/>
      <c r="HD75" s="85"/>
      <c r="HE75" s="85"/>
      <c r="HF75" s="85"/>
      <c r="HG75" s="85"/>
      <c r="HH75" s="85"/>
      <c r="HI75" s="85"/>
      <c r="HJ75" s="85"/>
      <c r="HK75" s="85"/>
      <c r="HL75" s="85"/>
      <c r="HM75" s="85"/>
      <c r="HN75" s="85"/>
      <c r="HO75" s="85"/>
      <c r="HP75" s="85"/>
      <c r="HQ75" s="85"/>
      <c r="HR75" s="85"/>
      <c r="HS75" s="85"/>
      <c r="HT75" s="85"/>
      <c r="HU75" s="85"/>
      <c r="HV75" s="85"/>
      <c r="HW75" s="85"/>
      <c r="HX75" s="85"/>
      <c r="HY75" s="85"/>
      <c r="HZ75" s="85"/>
      <c r="IA75" s="85"/>
      <c r="IB75" s="85"/>
      <c r="IC75" s="85"/>
      <c r="ID75" s="85"/>
      <c r="IE75" s="85"/>
      <c r="IF75" s="85"/>
      <c r="IG75" s="85"/>
      <c r="IH75" s="85"/>
      <c r="II75" s="85"/>
      <c r="IJ75" s="85"/>
      <c r="IK75" s="85"/>
      <c r="IL75" s="85"/>
      <c r="IM75" s="85"/>
      <c r="IN75" s="85"/>
      <c r="IO75" s="85"/>
      <c r="IP75" s="85"/>
      <c r="IQ75" s="85"/>
      <c r="IR75" s="85"/>
      <c r="IS75" s="85"/>
      <c r="IT75" s="85"/>
      <c r="IU75" s="85"/>
    </row>
    <row r="76" spans="1:255" ht="11.25" customHeight="1" x14ac:dyDescent="0.25">
      <c r="B76" s="16" t="s">
        <v>35</v>
      </c>
      <c r="C76" s="17"/>
      <c r="D76" s="17"/>
      <c r="E76" s="17"/>
      <c r="F76" s="18"/>
      <c r="G76" s="117">
        <f>SUM(G75:G75)</f>
        <v>665000</v>
      </c>
    </row>
    <row r="77" spans="1:255" ht="11.25" customHeight="1" x14ac:dyDescent="0.25">
      <c r="B77" s="33"/>
      <c r="C77" s="33"/>
      <c r="D77" s="33"/>
      <c r="E77" s="33"/>
      <c r="F77" s="34"/>
      <c r="G77" s="34"/>
    </row>
    <row r="78" spans="1:255" ht="11.25" customHeight="1" x14ac:dyDescent="0.25">
      <c r="B78" s="35" t="s">
        <v>36</v>
      </c>
      <c r="C78" s="36"/>
      <c r="D78" s="36"/>
      <c r="E78" s="36"/>
      <c r="F78" s="36"/>
      <c r="G78" s="37">
        <f>G31+G36+G45+G71+G76</f>
        <v>5772979.625</v>
      </c>
    </row>
    <row r="79" spans="1:255" ht="11.25" customHeight="1" x14ac:dyDescent="0.25">
      <c r="B79" s="38" t="s">
        <v>37</v>
      </c>
      <c r="C79" s="20"/>
      <c r="D79" s="20"/>
      <c r="E79" s="20"/>
      <c r="F79" s="20"/>
      <c r="G79" s="39">
        <f>G78*0.05</f>
        <v>288648.98125000001</v>
      </c>
    </row>
    <row r="80" spans="1:255" ht="11.25" customHeight="1" x14ac:dyDescent="0.25">
      <c r="B80" s="40" t="s">
        <v>38</v>
      </c>
      <c r="C80" s="19"/>
      <c r="D80" s="19"/>
      <c r="E80" s="19"/>
      <c r="F80" s="19"/>
      <c r="G80" s="41">
        <f>G79+G78</f>
        <v>6061628.6062500002</v>
      </c>
    </row>
    <row r="81" spans="2:7" ht="11.25" customHeight="1" x14ac:dyDescent="0.25">
      <c r="B81" s="38" t="s">
        <v>39</v>
      </c>
      <c r="C81" s="20"/>
      <c r="D81" s="20"/>
      <c r="E81" s="20"/>
      <c r="F81" s="20"/>
      <c r="G81" s="39">
        <f>G12</f>
        <v>13328000</v>
      </c>
    </row>
    <row r="82" spans="2:7" ht="11.25" customHeight="1" x14ac:dyDescent="0.25">
      <c r="B82" s="42" t="s">
        <v>40</v>
      </c>
      <c r="C82" s="43"/>
      <c r="D82" s="43"/>
      <c r="E82" s="43"/>
      <c r="F82" s="43"/>
      <c r="G82" s="44">
        <f>G81-G80</f>
        <v>7266371.3937499998</v>
      </c>
    </row>
    <row r="83" spans="2:7" ht="11.25" customHeight="1" x14ac:dyDescent="0.25">
      <c r="B83" s="31" t="s">
        <v>41</v>
      </c>
      <c r="C83" s="32"/>
      <c r="D83" s="32"/>
      <c r="E83" s="32"/>
      <c r="F83" s="32"/>
      <c r="G83" s="28"/>
    </row>
    <row r="84" spans="2:7" ht="11.25" customHeight="1" thickBot="1" x14ac:dyDescent="0.3">
      <c r="B84" s="45"/>
      <c r="C84" s="32"/>
      <c r="D84" s="32"/>
      <c r="E84" s="32"/>
      <c r="F84" s="32"/>
      <c r="G84" s="28"/>
    </row>
    <row r="85" spans="2:7" ht="11.25" customHeight="1" x14ac:dyDescent="0.25">
      <c r="B85" s="57" t="s">
        <v>42</v>
      </c>
      <c r="C85" s="58"/>
      <c r="D85" s="58"/>
      <c r="E85" s="58"/>
      <c r="F85" s="59"/>
      <c r="G85" s="28"/>
    </row>
    <row r="86" spans="2:7" ht="11.25" customHeight="1" x14ac:dyDescent="0.25">
      <c r="B86" s="60" t="s">
        <v>43</v>
      </c>
      <c r="C86" s="30"/>
      <c r="D86" s="30"/>
      <c r="E86" s="30"/>
      <c r="F86" s="61"/>
      <c r="G86" s="28"/>
    </row>
    <row r="87" spans="2:7" ht="11.25" customHeight="1" x14ac:dyDescent="0.25">
      <c r="B87" s="60" t="s">
        <v>67</v>
      </c>
      <c r="C87" s="30"/>
      <c r="D87" s="30"/>
      <c r="E87" s="30"/>
      <c r="F87" s="61"/>
      <c r="G87" s="28"/>
    </row>
    <row r="88" spans="2:7" ht="11.25" customHeight="1" x14ac:dyDescent="0.25">
      <c r="B88" s="60" t="s">
        <v>68</v>
      </c>
      <c r="C88" s="30"/>
      <c r="D88" s="30"/>
      <c r="E88" s="30"/>
      <c r="F88" s="61"/>
      <c r="G88" s="28"/>
    </row>
    <row r="89" spans="2:7" ht="11.25" customHeight="1" x14ac:dyDescent="0.25">
      <c r="B89" s="60" t="s">
        <v>44</v>
      </c>
      <c r="C89" s="30"/>
      <c r="D89" s="30"/>
      <c r="E89" s="30"/>
      <c r="F89" s="61"/>
      <c r="G89" s="28"/>
    </row>
    <row r="90" spans="2:7" ht="11.25" customHeight="1" x14ac:dyDescent="0.25">
      <c r="B90" s="60" t="s">
        <v>45</v>
      </c>
      <c r="C90" s="30"/>
      <c r="D90" s="30"/>
      <c r="E90" s="30"/>
      <c r="F90" s="61"/>
      <c r="G90" s="28"/>
    </row>
    <row r="91" spans="2:7" ht="11.25" customHeight="1" x14ac:dyDescent="0.25">
      <c r="B91" s="60" t="s">
        <v>46</v>
      </c>
      <c r="C91" s="30"/>
      <c r="D91" s="30"/>
      <c r="E91" s="30"/>
      <c r="F91" s="61"/>
      <c r="G91" s="28"/>
    </row>
    <row r="92" spans="2:7" ht="11.25" customHeight="1" thickBot="1" x14ac:dyDescent="0.3">
      <c r="B92" s="62" t="s">
        <v>127</v>
      </c>
      <c r="C92" s="63"/>
      <c r="D92" s="63"/>
      <c r="E92" s="63"/>
      <c r="F92" s="64"/>
      <c r="G92" s="28"/>
    </row>
    <row r="93" spans="2:7" ht="11.25" customHeight="1" x14ac:dyDescent="0.25">
      <c r="B93" s="55"/>
      <c r="C93" s="30"/>
      <c r="D93" s="30"/>
      <c r="E93" s="30"/>
      <c r="F93" s="30"/>
      <c r="G93" s="28"/>
    </row>
    <row r="94" spans="2:7" ht="11.25" customHeight="1" thickBot="1" x14ac:dyDescent="0.3">
      <c r="B94" s="74" t="s">
        <v>47</v>
      </c>
      <c r="C94" s="75"/>
      <c r="D94" s="54"/>
      <c r="E94" s="21"/>
      <c r="F94" s="21"/>
      <c r="G94" s="28"/>
    </row>
    <row r="95" spans="2:7" ht="11.25" customHeight="1" x14ac:dyDescent="0.25">
      <c r="B95" s="47" t="s">
        <v>34</v>
      </c>
      <c r="C95" s="22" t="s">
        <v>48</v>
      </c>
      <c r="D95" s="48" t="s">
        <v>49</v>
      </c>
      <c r="E95" s="21"/>
      <c r="F95" s="21"/>
      <c r="G95" s="28"/>
    </row>
    <row r="96" spans="2:7" ht="11.25" customHeight="1" x14ac:dyDescent="0.25">
      <c r="B96" s="49" t="s">
        <v>50</v>
      </c>
      <c r="C96" s="23">
        <f>+G31</f>
        <v>2012500</v>
      </c>
      <c r="D96" s="50">
        <f>(C96/C102)</f>
        <v>0.33200648385566867</v>
      </c>
      <c r="E96" s="21"/>
      <c r="F96" s="21"/>
      <c r="G96" s="28"/>
    </row>
    <row r="97" spans="2:7" ht="11.25" customHeight="1" x14ac:dyDescent="0.25">
      <c r="B97" s="49" t="s">
        <v>51</v>
      </c>
      <c r="C97" s="24">
        <v>0</v>
      </c>
      <c r="D97" s="50">
        <v>0</v>
      </c>
      <c r="E97" s="21"/>
      <c r="F97" s="21"/>
      <c r="G97" s="28"/>
    </row>
    <row r="98" spans="2:7" ht="11.25" customHeight="1" x14ac:dyDescent="0.25">
      <c r="B98" s="49" t="s">
        <v>52</v>
      </c>
      <c r="C98" s="23">
        <f>+G45</f>
        <v>638870.625</v>
      </c>
      <c r="D98" s="50">
        <f>(C98/C102)</f>
        <v>0.10539587073039675</v>
      </c>
      <c r="E98" s="21"/>
      <c r="F98" s="21"/>
      <c r="G98" s="28"/>
    </row>
    <row r="99" spans="2:7" ht="11.25" customHeight="1" x14ac:dyDescent="0.25">
      <c r="B99" s="49" t="s">
        <v>25</v>
      </c>
      <c r="C99" s="23">
        <f>+G71</f>
        <v>2456609</v>
      </c>
      <c r="D99" s="50">
        <f>(C99/C102)</f>
        <v>0.40527210747736164</v>
      </c>
      <c r="E99" s="21"/>
      <c r="F99" s="21"/>
      <c r="G99" s="28"/>
    </row>
    <row r="100" spans="2:7" ht="11.25" customHeight="1" x14ac:dyDescent="0.25">
      <c r="B100" s="49" t="s">
        <v>53</v>
      </c>
      <c r="C100" s="25">
        <f>+G76</f>
        <v>665000</v>
      </c>
      <c r="D100" s="50">
        <f>(C100/C102)</f>
        <v>0.1097064903175253</v>
      </c>
      <c r="E100" s="27"/>
      <c r="F100" s="27"/>
      <c r="G100" s="28"/>
    </row>
    <row r="101" spans="2:7" ht="11.25" customHeight="1" x14ac:dyDescent="0.25">
      <c r="B101" s="49" t="s">
        <v>54</v>
      </c>
      <c r="C101" s="25">
        <f>+G79</f>
        <v>288648.98125000001</v>
      </c>
      <c r="D101" s="50">
        <f>(C101/C102)</f>
        <v>4.7619047619047616E-2</v>
      </c>
      <c r="E101" s="27"/>
      <c r="F101" s="27"/>
      <c r="G101" s="28"/>
    </row>
    <row r="102" spans="2:7" ht="11.25" customHeight="1" thickBot="1" x14ac:dyDescent="0.3">
      <c r="B102" s="51" t="s">
        <v>55</v>
      </c>
      <c r="C102" s="52">
        <f>SUM(C96:C101)</f>
        <v>6061628.6062500002</v>
      </c>
      <c r="D102" s="53">
        <f>SUM(D96:D101)</f>
        <v>1</v>
      </c>
      <c r="E102" s="27"/>
      <c r="F102" s="27"/>
      <c r="G102" s="28"/>
    </row>
    <row r="103" spans="2:7" ht="11.25" customHeight="1" x14ac:dyDescent="0.25">
      <c r="B103" s="45"/>
      <c r="C103" s="32"/>
      <c r="D103" s="32"/>
      <c r="E103" s="32"/>
      <c r="F103" s="32"/>
      <c r="G103" s="28"/>
    </row>
    <row r="104" spans="2:7" ht="11.25" customHeight="1" x14ac:dyDescent="0.25">
      <c r="B104" s="46"/>
      <c r="C104" s="32"/>
      <c r="D104" s="32"/>
      <c r="E104" s="32"/>
      <c r="F104" s="32"/>
      <c r="G104" s="28"/>
    </row>
    <row r="105" spans="2:7" ht="11.25" customHeight="1" thickBot="1" x14ac:dyDescent="0.3">
      <c r="B105" s="66"/>
      <c r="C105" s="67" t="s">
        <v>128</v>
      </c>
      <c r="D105" s="68"/>
      <c r="E105" s="69"/>
      <c r="F105" s="26"/>
      <c r="G105" s="28"/>
    </row>
    <row r="106" spans="2:7" ht="11.25" customHeight="1" x14ac:dyDescent="0.25">
      <c r="B106" s="70" t="s">
        <v>69</v>
      </c>
      <c r="C106" s="119">
        <v>7000</v>
      </c>
      <c r="D106" s="119">
        <v>7500</v>
      </c>
      <c r="E106" s="120">
        <v>8000</v>
      </c>
      <c r="F106" s="65"/>
      <c r="G106" s="29"/>
    </row>
    <row r="107" spans="2:7" ht="11.25" customHeight="1" thickBot="1" x14ac:dyDescent="0.3">
      <c r="B107" s="51" t="s">
        <v>70</v>
      </c>
      <c r="C107" s="72">
        <f>(G80/C106)</f>
        <v>865.94694375000006</v>
      </c>
      <c r="D107" s="72">
        <f>(G80/D106)</f>
        <v>808.21714750000001</v>
      </c>
      <c r="E107" s="73">
        <f>(G80/E106)</f>
        <v>757.70357578125004</v>
      </c>
      <c r="F107" s="65"/>
      <c r="G107" s="29"/>
    </row>
    <row r="108" spans="2:7" ht="11.25" customHeight="1" x14ac:dyDescent="0.25">
      <c r="B108" s="56" t="s">
        <v>56</v>
      </c>
      <c r="C108" s="30"/>
      <c r="D108" s="30"/>
      <c r="E108" s="30"/>
      <c r="F108" s="30"/>
      <c r="G108" s="30"/>
    </row>
  </sheetData>
  <mergeCells count="9">
    <mergeCell ref="B94:C94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25" right="0.25" top="0.75" bottom="0.75" header="0.3" footer="0.3"/>
  <pageSetup paperSize="14" scale="7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PALTO</vt:lpstr>
      <vt:lpstr>PALTO!Área_de_impresión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2022-01-19T13:06:46Z</cp:lastPrinted>
  <dcterms:created xsi:type="dcterms:W3CDTF">2020-11-27T12:49:26Z</dcterms:created>
  <dcterms:modified xsi:type="dcterms:W3CDTF">2023-02-06T16:10:07Z</dcterms:modified>
</cp:coreProperties>
</file>