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SANDIA" sheetId="1" r:id="rId1"/>
  </sheets>
  <definedNames>
    <definedName name="_xlnm.Print_Area" localSheetId="0">SANDIA!$A$2:$G$82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G37" i="1"/>
  <c r="G43" i="1" l="1"/>
  <c r="G44" i="1"/>
  <c r="G45" i="1"/>
  <c r="G46" i="1"/>
  <c r="G42" i="1"/>
  <c r="G22" i="1"/>
  <c r="G23" i="1"/>
  <c r="G24" i="1"/>
  <c r="G25" i="1"/>
  <c r="G26" i="1"/>
  <c r="G27" i="1"/>
  <c r="G28" i="1"/>
  <c r="G29" i="1"/>
  <c r="G30" i="1"/>
  <c r="G31" i="1"/>
  <c r="G32" i="1"/>
  <c r="G21" i="1"/>
  <c r="G12" i="1"/>
  <c r="G47" i="1" l="1"/>
  <c r="G33" i="1"/>
  <c r="G70" i="1"/>
  <c r="G69" i="1"/>
  <c r="G68" i="1"/>
  <c r="G67" i="1"/>
  <c r="G65" i="1"/>
  <c r="G64" i="1"/>
  <c r="G63" i="1"/>
  <c r="G61" i="1"/>
  <c r="G59" i="1"/>
  <c r="G57" i="1"/>
  <c r="G56" i="1"/>
  <c r="G55" i="1"/>
  <c r="G54" i="1"/>
  <c r="G52" i="1"/>
  <c r="G81" i="1"/>
  <c r="G76" i="1"/>
  <c r="C100" i="1" s="1"/>
  <c r="G71" i="1" l="1"/>
  <c r="C98" i="1"/>
  <c r="C96" i="1"/>
  <c r="C99" i="1" l="1"/>
  <c r="G38" i="1"/>
  <c r="G78" i="1" s="1"/>
  <c r="G79" i="1" l="1"/>
  <c r="G80" i="1" l="1"/>
  <c r="G82" i="1" s="1"/>
  <c r="C101" i="1"/>
  <c r="C107" i="1" l="1"/>
  <c r="C102" i="1"/>
  <c r="D101" i="1" s="1"/>
  <c r="D107" i="1"/>
  <c r="E107" i="1"/>
  <c r="D99" i="1" l="1"/>
  <c r="D96" i="1"/>
  <c r="D98" i="1"/>
  <c r="D100" i="1"/>
  <c r="D102" i="1" l="1"/>
</calcChain>
</file>

<file path=xl/sharedStrings.xml><?xml version="1.0" encoding="utf-8"?>
<sst xmlns="http://schemas.openxmlformats.org/spreadsheetml/2006/main" count="197" uniqueCount="132">
  <si>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</si>
  <si>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</si>
  <si>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</si>
  <si>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</si>
  <si>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</si>
  <si>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</si>
  <si>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</si>
  <si>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</si>
  <si>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</si>
  <si>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</si>
  <si>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</si>
  <si>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</si>
  <si>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</si>
  <si>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</si>
  <si>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</si>
  <si>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</si>
  <si>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</si>
  <si>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</si>
  <si>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</si>
  <si>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</si>
  <si>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</si>
  <si>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</si>
  <si>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</si>
  <si>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</si>
  <si>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</si>
  <si>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</si>
  <si>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</si>
  <si>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</si>
  <si>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</si>
  <si>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</si>
  <si>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</si>
  <si>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</si>
  <si>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</si>
  <si>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</si>
  <si>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</si>
  <si>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</si>
  <si>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</si>
  <si>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</si>
  <si>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</si>
  <si>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</si>
  <si>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</si>
  <si>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</si>
  <si>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</si>
  <si>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</si>
  <si>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</si>
  <si>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</si>
  <si>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</si>
  <si>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</si>
  <si>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</si>
  <si>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</si>
  <si>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</si>
  <si>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</si>
  <si>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</si>
  <si>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</si>
  <si>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</si>
  <si>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</si>
  <si>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</si>
  <si>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</si>
  <si>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</si>
  <si>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NIVEL TECNOLOGICO</t>
  </si>
  <si>
    <t>REGION</t>
  </si>
  <si>
    <t>AREA</t>
  </si>
  <si>
    <t>Las Cabras</t>
  </si>
  <si>
    <t>Riego pre-transplante</t>
  </si>
  <si>
    <t>Septiembre</t>
  </si>
  <si>
    <t>Octubre</t>
  </si>
  <si>
    <t>Arreglo guías</t>
  </si>
  <si>
    <t>Noviembre</t>
  </si>
  <si>
    <t>Diciembre</t>
  </si>
  <si>
    <t>Enero</t>
  </si>
  <si>
    <t>Nitrato de potasio</t>
  </si>
  <si>
    <t>lt</t>
  </si>
  <si>
    <t>FUNGICIDAS</t>
  </si>
  <si>
    <t>Bravo 720</t>
  </si>
  <si>
    <t>noviembre</t>
  </si>
  <si>
    <t>Karate Zeon</t>
  </si>
  <si>
    <t>c/u</t>
  </si>
  <si>
    <t>Oct - Dic</t>
  </si>
  <si>
    <t>SANDIA</t>
  </si>
  <si>
    <t>Delta</t>
  </si>
  <si>
    <t>ALTO</t>
  </si>
  <si>
    <t>B. O'Higgins</t>
  </si>
  <si>
    <t>Las Cabras - Peumo</t>
  </si>
  <si>
    <t>Mercado local</t>
  </si>
  <si>
    <t>Sequía - lluvias</t>
  </si>
  <si>
    <t xml:space="preserve">Transplante </t>
  </si>
  <si>
    <t>Riegos</t>
  </si>
  <si>
    <t>Aplicación Fitosanitarios</t>
  </si>
  <si>
    <t>Limpia manual</t>
  </si>
  <si>
    <t>Oct/Nov</t>
  </si>
  <si>
    <t>Nov/Dic</t>
  </si>
  <si>
    <t>Corte y acarreo</t>
  </si>
  <si>
    <t>Ene/Mar</t>
  </si>
  <si>
    <t>Sept.</t>
  </si>
  <si>
    <t>Rastrajes (3)</t>
  </si>
  <si>
    <t>Postura de mulch</t>
  </si>
  <si>
    <t>Acarreos</t>
  </si>
  <si>
    <t>sept - ene.</t>
  </si>
  <si>
    <t>Tractoelevador</t>
  </si>
  <si>
    <t>Ene. - Feb.</t>
  </si>
  <si>
    <t>PLANTAS O SEMILLAS</t>
  </si>
  <si>
    <t>Plantines</t>
  </si>
  <si>
    <t xml:space="preserve">Un </t>
  </si>
  <si>
    <t>Mezcla hortalicera</t>
  </si>
  <si>
    <t>Sept. - Oct.</t>
  </si>
  <si>
    <t>Sept. - Nov.</t>
  </si>
  <si>
    <t xml:space="preserve">Nitrato de Calcio </t>
  </si>
  <si>
    <t>Sulfato de Potasio</t>
  </si>
  <si>
    <t>Centurion Super</t>
  </si>
  <si>
    <t>Oct/Dic</t>
  </si>
  <si>
    <t>Nov/Feb</t>
  </si>
  <si>
    <t>Amistar Opti</t>
  </si>
  <si>
    <t>Defense 80 WP</t>
  </si>
  <si>
    <t>KELPAK</t>
  </si>
  <si>
    <t>Nov</t>
  </si>
  <si>
    <t>Cinta Riego</t>
  </si>
  <si>
    <t>m</t>
  </si>
  <si>
    <t>Agosto</t>
  </si>
  <si>
    <t>rollo 1000 mt</t>
  </si>
  <si>
    <t>Colmenas polinizacion</t>
  </si>
  <si>
    <t>2.  Precio de Insumos corresponde a  precios  colocados en el predio del agricultor.</t>
  </si>
  <si>
    <t>3. Precio esperado por ventas corresponde a precio colocado en el domicilio del agricultor.</t>
  </si>
  <si>
    <t>7. Plantacion 60 cm sobre hilera, 2,5 entre hilera</t>
  </si>
  <si>
    <t>RENDIMIENTO (Un/Há.)</t>
  </si>
  <si>
    <t>Rendimiento (Un/hà)</t>
  </si>
  <si>
    <t>Costo unitario ($/Un) (*)</t>
  </si>
  <si>
    <t>PRECIO ESPERADO ($/unidad)</t>
  </si>
  <si>
    <t>Combustible motobomba</t>
  </si>
  <si>
    <t>ENE 2023</t>
  </si>
  <si>
    <t>DIC - ENE - FEB</t>
  </si>
  <si>
    <t>DIC - MAR</t>
  </si>
  <si>
    <t>Mulch 0,15 mcr x 1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</si>
</sst>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6" fontId="16" fillId="0" borderId="16" applyFont="0" applyFill="0" applyBorder="0" applyAlignment="0" applyProtection="0"/>
    <xf numFmtId="41" fontId="17" fillId="0" borderId="0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2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2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2" fillId="9" borderId="37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8" xfId="0" applyNumberFormat="1" applyFont="1" applyFill="1" applyBorder="1" applyAlignment="1">
      <alignment vertical="center"/>
    </xf>
    <xf numFmtId="0" fontId="12" fillId="2" borderId="39" xfId="0" applyFont="1" applyFill="1" applyBorder="1" applyAlignment="1"/>
    <xf numFmtId="0" fontId="12" fillId="2" borderId="40" xfId="0" applyFont="1" applyFill="1" applyBorder="1" applyAlignment="1"/>
    <xf numFmtId="49" fontId="12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49" fontId="12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0" fontId="12" fillId="2" borderId="45" xfId="0" applyFont="1" applyFill="1" applyBorder="1" applyAlignment="1"/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49" fontId="15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1" xfId="0" applyNumberFormat="1" applyFont="1" applyFill="1" applyBorder="1" applyAlignment="1">
      <alignment vertical="center" wrapText="1"/>
    </xf>
    <xf numFmtId="0" fontId="3" fillId="10" borderId="52" xfId="0" applyFont="1" applyFill="1" applyBorder="1" applyAlignment="1">
      <alignment horizontal="right"/>
    </xf>
    <xf numFmtId="0" fontId="3" fillId="2" borderId="6" xfId="0" applyFont="1" applyFill="1" applyBorder="1"/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3" fontId="3" fillId="0" borderId="52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1" xfId="0" applyNumberFormat="1" applyFont="1" applyFill="1" applyBorder="1" applyAlignment="1">
      <alignment vertical="center" wrapText="1"/>
    </xf>
    <xf numFmtId="0" fontId="3" fillId="10" borderId="52" xfId="0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7" fontId="3" fillId="0" borderId="52" xfId="0" applyNumberFormat="1" applyFont="1" applyFill="1" applyBorder="1" applyAlignment="1">
      <alignment horizontal="right" vertical="center"/>
    </xf>
    <xf numFmtId="0" fontId="3" fillId="10" borderId="52" xfId="0" applyFont="1" applyFill="1" applyBorder="1" applyAlignment="1">
      <alignment horizontal="right" vertical="center"/>
    </xf>
    <xf numFmtId="3" fontId="3" fillId="0" borderId="52" xfId="0" applyNumberFormat="1" applyFont="1" applyFill="1" applyBorder="1" applyAlignment="1">
      <alignment horizontal="right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3" xfId="0" applyNumberFormat="1" applyFont="1" applyFill="1" applyBorder="1" applyAlignment="1">
      <alignment horizontal="left"/>
    </xf>
    <xf numFmtId="3" fontId="3" fillId="0" borderId="52" xfId="0" applyNumberFormat="1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17" fontId="3" fillId="0" borderId="52" xfId="0" applyNumberFormat="1" applyFont="1" applyBorder="1" applyAlignment="1">
      <alignment horizontal="right" vertical="center"/>
    </xf>
    <xf numFmtId="17" fontId="3" fillId="10" borderId="52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/>
    <xf numFmtId="0" fontId="3" fillId="2" borderId="5" xfId="0" applyFont="1" applyFill="1" applyBorder="1"/>
    <xf numFmtId="0" fontId="3" fillId="0" borderId="52" xfId="0" applyFont="1" applyBorder="1" applyAlignment="1">
      <alignment horizontal="right" vertical="center" wrapText="1"/>
    </xf>
    <xf numFmtId="0" fontId="2" fillId="2" borderId="54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8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41" fontId="10" fillId="8" borderId="48" xfId="2" applyFont="1" applyFill="1" applyBorder="1" applyAlignment="1">
      <alignment vertical="center"/>
    </xf>
    <xf numFmtId="41" fontId="10" fillId="8" borderId="49" xfId="2" applyFont="1" applyFill="1" applyBorder="1" applyAlignment="1">
      <alignment vertical="center"/>
    </xf>
  </cellXfs>
  <cellStyles count="3">
    <cellStyle name="Millares [0]" xfId="2" builtinId="6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8"/>
  <sheetViews>
    <sheetView showGridLines="0" tabSelected="1" topLeftCell="B1" zoomScale="130" zoomScaleNormal="130" workbookViewId="0">
      <selection activeCell="I7" sqref="I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9" customFormat="1" ht="12" customHeight="1" x14ac:dyDescent="0.25">
      <c r="A9" s="81"/>
      <c r="B9" s="82" t="s">
        <v>0</v>
      </c>
      <c r="C9" s="83" t="s">
        <v>78</v>
      </c>
      <c r="D9" s="84"/>
      <c r="E9" s="85" t="s">
        <v>123</v>
      </c>
      <c r="F9" s="86"/>
      <c r="G9" s="87">
        <v>7500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</row>
    <row r="10" spans="1:255" s="89" customFormat="1" ht="25.5" customHeight="1" x14ac:dyDescent="0.25">
      <c r="A10" s="81"/>
      <c r="B10" s="90" t="s">
        <v>1</v>
      </c>
      <c r="C10" s="91" t="s">
        <v>79</v>
      </c>
      <c r="D10" s="84"/>
      <c r="E10" s="92" t="s">
        <v>2</v>
      </c>
      <c r="F10" s="93"/>
      <c r="G10" s="94" t="s">
        <v>129</v>
      </c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</row>
    <row r="11" spans="1:255" s="89" customFormat="1" ht="18" customHeight="1" x14ac:dyDescent="0.25">
      <c r="A11" s="81"/>
      <c r="B11" s="90" t="s">
        <v>59</v>
      </c>
      <c r="C11" s="95" t="s">
        <v>80</v>
      </c>
      <c r="D11" s="84"/>
      <c r="E11" s="92" t="s">
        <v>126</v>
      </c>
      <c r="F11" s="93"/>
      <c r="G11" s="96">
        <v>1400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</row>
    <row r="12" spans="1:255" s="89" customFormat="1" ht="11.25" customHeight="1" x14ac:dyDescent="0.25">
      <c r="A12" s="81"/>
      <c r="B12" s="90" t="s">
        <v>60</v>
      </c>
      <c r="C12" s="95" t="s">
        <v>81</v>
      </c>
      <c r="D12" s="84"/>
      <c r="E12" s="97" t="s">
        <v>3</v>
      </c>
      <c r="F12" s="98"/>
      <c r="G12" s="99">
        <f>+G11*G9</f>
        <v>10500000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</row>
    <row r="13" spans="1:255" s="89" customFormat="1" ht="11.25" customHeight="1" x14ac:dyDescent="0.25">
      <c r="A13" s="81"/>
      <c r="B13" s="90" t="s">
        <v>61</v>
      </c>
      <c r="C13" s="95" t="s">
        <v>62</v>
      </c>
      <c r="D13" s="84"/>
      <c r="E13" s="92" t="s">
        <v>4</v>
      </c>
      <c r="F13" s="93"/>
      <c r="G13" s="100" t="s">
        <v>83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</row>
    <row r="14" spans="1:255" s="89" customFormat="1" ht="15" x14ac:dyDescent="0.25">
      <c r="A14" s="81"/>
      <c r="B14" s="90" t="s">
        <v>5</v>
      </c>
      <c r="C14" s="91" t="s">
        <v>82</v>
      </c>
      <c r="D14" s="84"/>
      <c r="E14" s="92" t="s">
        <v>6</v>
      </c>
      <c r="F14" s="93"/>
      <c r="G14" s="101" t="s">
        <v>130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</row>
    <row r="15" spans="1:255" s="89" customFormat="1" ht="25.5" customHeight="1" x14ac:dyDescent="0.25">
      <c r="A15" s="81"/>
      <c r="B15" s="90" t="s">
        <v>7</v>
      </c>
      <c r="C15" s="102" t="s">
        <v>128</v>
      </c>
      <c r="D15" s="84"/>
      <c r="E15" s="103" t="s">
        <v>8</v>
      </c>
      <c r="F15" s="104"/>
      <c r="G15" s="105" t="s">
        <v>84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</row>
    <row r="16" spans="1:255" ht="12" customHeight="1" x14ac:dyDescent="0.25">
      <c r="A16" s="2"/>
      <c r="B16" s="106"/>
      <c r="C16" s="6"/>
      <c r="D16" s="7"/>
      <c r="E16" s="8"/>
      <c r="F16" s="8"/>
      <c r="G16" s="107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79" t="s">
        <v>9</v>
      </c>
      <c r="C17" s="80"/>
      <c r="D17" s="80"/>
      <c r="E17" s="80"/>
      <c r="F17" s="80"/>
      <c r="G17" s="80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10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109" t="s">
        <v>10</v>
      </c>
      <c r="C19" s="110"/>
      <c r="D19" s="111"/>
      <c r="E19" s="111"/>
      <c r="F19" s="112"/>
      <c r="G19" s="113"/>
    </row>
    <row r="20" spans="1:255" ht="24" customHeight="1" x14ac:dyDescent="0.25">
      <c r="A20" s="5"/>
      <c r="B20" s="114" t="s">
        <v>11</v>
      </c>
      <c r="C20" s="115" t="s">
        <v>12</v>
      </c>
      <c r="D20" s="115" t="s">
        <v>13</v>
      </c>
      <c r="E20" s="114" t="s">
        <v>14</v>
      </c>
      <c r="F20" s="115" t="s">
        <v>15</v>
      </c>
      <c r="G20" s="114" t="s">
        <v>16</v>
      </c>
    </row>
    <row r="21" spans="1:255" s="89" customFormat="1" ht="12" customHeight="1" x14ac:dyDescent="0.25">
      <c r="A21" s="81"/>
      <c r="B21" s="116" t="s">
        <v>63</v>
      </c>
      <c r="C21" s="117" t="s">
        <v>17</v>
      </c>
      <c r="D21" s="117">
        <v>1</v>
      </c>
      <c r="E21" s="117" t="s">
        <v>64</v>
      </c>
      <c r="F21" s="118">
        <v>23000</v>
      </c>
      <c r="G21" s="119">
        <f>+F21*D21</f>
        <v>23000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</row>
    <row r="22" spans="1:255" s="89" customFormat="1" ht="12" customHeight="1" x14ac:dyDescent="0.25">
      <c r="A22" s="81"/>
      <c r="B22" s="116" t="s">
        <v>85</v>
      </c>
      <c r="C22" s="117" t="s">
        <v>17</v>
      </c>
      <c r="D22" s="117">
        <v>6</v>
      </c>
      <c r="E22" s="117" t="s">
        <v>64</v>
      </c>
      <c r="F22" s="118">
        <v>23000</v>
      </c>
      <c r="G22" s="119">
        <f t="shared" ref="G22:G32" si="0">+F22*D22</f>
        <v>138000</v>
      </c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</row>
    <row r="23" spans="1:255" s="89" customFormat="1" ht="12" customHeight="1" x14ac:dyDescent="0.25">
      <c r="A23" s="81"/>
      <c r="B23" s="116" t="s">
        <v>86</v>
      </c>
      <c r="C23" s="117" t="s">
        <v>17</v>
      </c>
      <c r="D23" s="117">
        <v>1</v>
      </c>
      <c r="E23" s="117" t="s">
        <v>65</v>
      </c>
      <c r="F23" s="118">
        <v>23000</v>
      </c>
      <c r="G23" s="119">
        <f t="shared" si="0"/>
        <v>23000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89" customFormat="1" ht="12" customHeight="1" x14ac:dyDescent="0.25">
      <c r="A24" s="81"/>
      <c r="B24" s="116" t="s">
        <v>87</v>
      </c>
      <c r="C24" s="117" t="s">
        <v>17</v>
      </c>
      <c r="D24" s="117">
        <v>2</v>
      </c>
      <c r="E24" s="117" t="s">
        <v>65</v>
      </c>
      <c r="F24" s="118">
        <v>23000</v>
      </c>
      <c r="G24" s="119">
        <f t="shared" si="0"/>
        <v>46000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</row>
    <row r="25" spans="1:255" s="89" customFormat="1" ht="12" customHeight="1" x14ac:dyDescent="0.25">
      <c r="A25" s="81"/>
      <c r="B25" s="116" t="s">
        <v>88</v>
      </c>
      <c r="C25" s="117" t="s">
        <v>17</v>
      </c>
      <c r="D25" s="117">
        <v>2</v>
      </c>
      <c r="E25" s="117" t="s">
        <v>89</v>
      </c>
      <c r="F25" s="118">
        <v>23000</v>
      </c>
      <c r="G25" s="119">
        <f t="shared" si="0"/>
        <v>46000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  <row r="26" spans="1:255" s="89" customFormat="1" ht="12" customHeight="1" x14ac:dyDescent="0.25">
      <c r="A26" s="81"/>
      <c r="B26" s="116" t="s">
        <v>87</v>
      </c>
      <c r="C26" s="117" t="s">
        <v>17</v>
      </c>
      <c r="D26" s="117">
        <v>2</v>
      </c>
      <c r="E26" s="117" t="s">
        <v>67</v>
      </c>
      <c r="F26" s="118">
        <v>23000</v>
      </c>
      <c r="G26" s="119">
        <f t="shared" si="0"/>
        <v>46000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</row>
    <row r="27" spans="1:255" s="89" customFormat="1" ht="12" customHeight="1" x14ac:dyDescent="0.25">
      <c r="A27" s="81"/>
      <c r="B27" s="116" t="s">
        <v>86</v>
      </c>
      <c r="C27" s="117" t="s">
        <v>17</v>
      </c>
      <c r="D27" s="117">
        <v>1</v>
      </c>
      <c r="E27" s="117" t="s">
        <v>67</v>
      </c>
      <c r="F27" s="118">
        <v>23000</v>
      </c>
      <c r="G27" s="119">
        <f t="shared" si="0"/>
        <v>23000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</row>
    <row r="28" spans="1:255" s="89" customFormat="1" ht="12" customHeight="1" x14ac:dyDescent="0.25">
      <c r="A28" s="81"/>
      <c r="B28" s="116" t="s">
        <v>66</v>
      </c>
      <c r="C28" s="117" t="s">
        <v>17</v>
      </c>
      <c r="D28" s="117">
        <v>1</v>
      </c>
      <c r="E28" s="117" t="s">
        <v>90</v>
      </c>
      <c r="F28" s="118">
        <v>23000</v>
      </c>
      <c r="G28" s="119">
        <f t="shared" si="0"/>
        <v>23000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</row>
    <row r="29" spans="1:255" s="89" customFormat="1" ht="12" customHeight="1" x14ac:dyDescent="0.25">
      <c r="A29" s="81"/>
      <c r="B29" s="116" t="s">
        <v>87</v>
      </c>
      <c r="C29" s="117" t="s">
        <v>17</v>
      </c>
      <c r="D29" s="117">
        <v>1</v>
      </c>
      <c r="E29" s="117" t="s">
        <v>68</v>
      </c>
      <c r="F29" s="118">
        <v>23000</v>
      </c>
      <c r="G29" s="119">
        <f t="shared" si="0"/>
        <v>23000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</row>
    <row r="30" spans="1:255" s="89" customFormat="1" ht="12" customHeight="1" x14ac:dyDescent="0.25">
      <c r="A30" s="81"/>
      <c r="B30" s="116" t="s">
        <v>86</v>
      </c>
      <c r="C30" s="117" t="s">
        <v>17</v>
      </c>
      <c r="D30" s="117">
        <v>1</v>
      </c>
      <c r="E30" s="117" t="s">
        <v>68</v>
      </c>
      <c r="F30" s="118">
        <v>23000</v>
      </c>
      <c r="G30" s="119">
        <f t="shared" si="0"/>
        <v>23000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</row>
    <row r="31" spans="1:255" s="89" customFormat="1" ht="12" customHeight="1" x14ac:dyDescent="0.25">
      <c r="A31" s="81"/>
      <c r="B31" s="116" t="s">
        <v>86</v>
      </c>
      <c r="C31" s="117" t="s">
        <v>17</v>
      </c>
      <c r="D31" s="117">
        <v>1</v>
      </c>
      <c r="E31" s="117" t="s">
        <v>69</v>
      </c>
      <c r="F31" s="118">
        <v>23000</v>
      </c>
      <c r="G31" s="119">
        <f t="shared" si="0"/>
        <v>23000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</row>
    <row r="32" spans="1:255" s="89" customFormat="1" ht="12" customHeight="1" x14ac:dyDescent="0.25">
      <c r="A32" s="81"/>
      <c r="B32" s="116" t="s">
        <v>91</v>
      </c>
      <c r="C32" s="117" t="s">
        <v>17</v>
      </c>
      <c r="D32" s="117">
        <v>15</v>
      </c>
      <c r="E32" s="117" t="s">
        <v>92</v>
      </c>
      <c r="F32" s="118">
        <v>60000</v>
      </c>
      <c r="G32" s="119">
        <f t="shared" si="0"/>
        <v>900000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</row>
    <row r="33" spans="1:255" ht="11.25" customHeight="1" x14ac:dyDescent="0.25">
      <c r="B33" s="16" t="s">
        <v>18</v>
      </c>
      <c r="C33" s="17"/>
      <c r="D33" s="17"/>
      <c r="E33" s="17"/>
      <c r="F33" s="18"/>
      <c r="G33" s="19">
        <f>SUM(G21:G32)</f>
        <v>1337000</v>
      </c>
    </row>
    <row r="34" spans="1:255" ht="15.75" customHeight="1" x14ac:dyDescent="0.25">
      <c r="A34" s="5"/>
      <c r="B34" s="13"/>
      <c r="C34" s="14"/>
      <c r="D34" s="14"/>
      <c r="E34" s="14"/>
      <c r="F34" s="15"/>
      <c r="G34" s="15"/>
      <c r="K34" s="74"/>
    </row>
    <row r="35" spans="1:255" ht="12" customHeight="1" x14ac:dyDescent="0.25">
      <c r="A35" s="5"/>
      <c r="B35" s="109" t="s">
        <v>19</v>
      </c>
      <c r="C35" s="110"/>
      <c r="D35" s="111"/>
      <c r="E35" s="111"/>
      <c r="F35" s="112"/>
      <c r="G35" s="113"/>
    </row>
    <row r="36" spans="1:255" ht="24" customHeight="1" x14ac:dyDescent="0.25">
      <c r="A36" s="5"/>
      <c r="B36" s="114" t="s">
        <v>11</v>
      </c>
      <c r="C36" s="115" t="s">
        <v>12</v>
      </c>
      <c r="D36" s="115" t="s">
        <v>13</v>
      </c>
      <c r="E36" s="114" t="s">
        <v>14</v>
      </c>
      <c r="F36" s="115" t="s">
        <v>15</v>
      </c>
      <c r="G36" s="114" t="s">
        <v>16</v>
      </c>
    </row>
    <row r="37" spans="1:255" s="89" customFormat="1" ht="12" customHeight="1" x14ac:dyDescent="0.25">
      <c r="A37" s="81"/>
      <c r="B37" s="116"/>
      <c r="C37" s="117"/>
      <c r="D37" s="117"/>
      <c r="E37" s="117"/>
      <c r="F37" s="118"/>
      <c r="G37" s="119">
        <f>+F37*D37</f>
        <v>0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</row>
    <row r="38" spans="1:255" ht="11.25" customHeight="1" x14ac:dyDescent="0.25">
      <c r="B38" s="16" t="s">
        <v>20</v>
      </c>
      <c r="C38" s="17"/>
      <c r="D38" s="17"/>
      <c r="E38" s="17"/>
      <c r="F38" s="18"/>
      <c r="G38" s="19">
        <f>SUM(G37)</f>
        <v>0</v>
      </c>
    </row>
    <row r="39" spans="1:255" ht="15.75" customHeight="1" x14ac:dyDescent="0.25">
      <c r="A39" s="5"/>
      <c r="B39" s="13"/>
      <c r="C39" s="14"/>
      <c r="D39" s="14"/>
      <c r="E39" s="14"/>
      <c r="F39" s="15"/>
      <c r="G39" s="15"/>
      <c r="K39" s="74"/>
    </row>
    <row r="40" spans="1:255" ht="12" customHeight="1" x14ac:dyDescent="0.25">
      <c r="A40" s="5"/>
      <c r="B40" s="109" t="s">
        <v>21</v>
      </c>
      <c r="C40" s="110"/>
      <c r="D40" s="111"/>
      <c r="E40" s="111"/>
      <c r="F40" s="112"/>
      <c r="G40" s="113"/>
    </row>
    <row r="41" spans="1:255" ht="24" customHeight="1" x14ac:dyDescent="0.25">
      <c r="A41" s="5"/>
      <c r="B41" s="114" t="s">
        <v>11</v>
      </c>
      <c r="C41" s="115" t="s">
        <v>12</v>
      </c>
      <c r="D41" s="115" t="s">
        <v>13</v>
      </c>
      <c r="E41" s="114" t="s">
        <v>14</v>
      </c>
      <c r="F41" s="115" t="s">
        <v>15</v>
      </c>
      <c r="G41" s="114" t="s">
        <v>16</v>
      </c>
    </row>
    <row r="42" spans="1:255" s="89" customFormat="1" ht="12" customHeight="1" x14ac:dyDescent="0.25">
      <c r="A42" s="81"/>
      <c r="B42" s="116" t="s">
        <v>23</v>
      </c>
      <c r="C42" s="117" t="s">
        <v>22</v>
      </c>
      <c r="D42" s="117">
        <v>0.25</v>
      </c>
      <c r="E42" s="117" t="s">
        <v>93</v>
      </c>
      <c r="F42" s="118">
        <v>424116</v>
      </c>
      <c r="G42" s="119">
        <f>+F42*D42</f>
        <v>106029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</row>
    <row r="43" spans="1:255" s="89" customFormat="1" ht="12" customHeight="1" x14ac:dyDescent="0.25">
      <c r="A43" s="81"/>
      <c r="B43" s="116" t="s">
        <v>94</v>
      </c>
      <c r="C43" s="117" t="s">
        <v>22</v>
      </c>
      <c r="D43" s="117">
        <v>0.39</v>
      </c>
      <c r="E43" s="117" t="s">
        <v>93</v>
      </c>
      <c r="F43" s="118">
        <v>395841</v>
      </c>
      <c r="G43" s="119">
        <f t="shared" ref="G43:G46" si="1">+F43*D43</f>
        <v>154377.99000000002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</row>
    <row r="44" spans="1:255" s="89" customFormat="1" ht="12" customHeight="1" x14ac:dyDescent="0.25">
      <c r="A44" s="81"/>
      <c r="B44" s="116" t="s">
        <v>95</v>
      </c>
      <c r="C44" s="117" t="s">
        <v>22</v>
      </c>
      <c r="D44" s="117">
        <v>1</v>
      </c>
      <c r="E44" s="117" t="s">
        <v>93</v>
      </c>
      <c r="F44" s="118">
        <v>207598</v>
      </c>
      <c r="G44" s="119">
        <f t="shared" si="1"/>
        <v>207598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</row>
    <row r="45" spans="1:255" s="89" customFormat="1" ht="12" customHeight="1" x14ac:dyDescent="0.25">
      <c r="A45" s="81"/>
      <c r="B45" s="116" t="s">
        <v>96</v>
      </c>
      <c r="C45" s="117" t="s">
        <v>22</v>
      </c>
      <c r="D45" s="117">
        <v>3</v>
      </c>
      <c r="E45" s="117" t="s">
        <v>97</v>
      </c>
      <c r="F45" s="118">
        <v>95040</v>
      </c>
      <c r="G45" s="119">
        <f t="shared" si="1"/>
        <v>285120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</row>
    <row r="46" spans="1:255" s="89" customFormat="1" ht="12" customHeight="1" x14ac:dyDescent="0.25">
      <c r="A46" s="81"/>
      <c r="B46" s="116" t="s">
        <v>98</v>
      </c>
      <c r="C46" s="117" t="s">
        <v>22</v>
      </c>
      <c r="D46" s="117">
        <v>2</v>
      </c>
      <c r="E46" s="117" t="s">
        <v>99</v>
      </c>
      <c r="F46" s="118">
        <v>174800</v>
      </c>
      <c r="G46" s="119">
        <f t="shared" si="1"/>
        <v>349600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</row>
    <row r="47" spans="1:255" ht="11.25" customHeight="1" x14ac:dyDescent="0.25">
      <c r="B47" s="16" t="s">
        <v>24</v>
      </c>
      <c r="C47" s="17"/>
      <c r="D47" s="17"/>
      <c r="E47" s="17"/>
      <c r="F47" s="18"/>
      <c r="G47" s="19">
        <f>SUM(G42:G46)</f>
        <v>1102724.99</v>
      </c>
    </row>
    <row r="48" spans="1:255" ht="12" customHeight="1" x14ac:dyDescent="0.25">
      <c r="A48" s="33"/>
      <c r="B48" s="13"/>
      <c r="C48" s="14"/>
      <c r="D48" s="14"/>
      <c r="E48" s="14"/>
      <c r="F48" s="15"/>
      <c r="G48" s="15"/>
    </row>
    <row r="49" spans="1:255" ht="12" customHeight="1" x14ac:dyDescent="0.25">
      <c r="A49" s="5"/>
      <c r="B49" s="109" t="s">
        <v>25</v>
      </c>
      <c r="C49" s="110"/>
      <c r="D49" s="111"/>
      <c r="E49" s="111"/>
      <c r="F49" s="112"/>
      <c r="G49" s="113"/>
    </row>
    <row r="50" spans="1:255" ht="24" customHeight="1" x14ac:dyDescent="0.25">
      <c r="A50" s="5"/>
      <c r="B50" s="114" t="s">
        <v>26</v>
      </c>
      <c r="C50" s="115" t="s">
        <v>27</v>
      </c>
      <c r="D50" s="115" t="s">
        <v>28</v>
      </c>
      <c r="E50" s="114" t="s">
        <v>14</v>
      </c>
      <c r="F50" s="115" t="s">
        <v>15</v>
      </c>
      <c r="G50" s="114" t="s">
        <v>16</v>
      </c>
    </row>
    <row r="51" spans="1:255" s="89" customFormat="1" ht="12" customHeight="1" x14ac:dyDescent="0.25">
      <c r="A51" s="81"/>
      <c r="B51" s="122" t="s">
        <v>100</v>
      </c>
      <c r="C51" s="117"/>
      <c r="D51" s="117"/>
      <c r="E51" s="117"/>
      <c r="F51" s="118"/>
      <c r="G51" s="119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</row>
    <row r="52" spans="1:255" s="89" customFormat="1" ht="12" customHeight="1" x14ac:dyDescent="0.25">
      <c r="A52" s="81"/>
      <c r="B52" s="116" t="s">
        <v>101</v>
      </c>
      <c r="C52" s="117" t="s">
        <v>102</v>
      </c>
      <c r="D52" s="117">
        <v>7000</v>
      </c>
      <c r="E52" s="117" t="s">
        <v>64</v>
      </c>
      <c r="F52" s="118">
        <v>280</v>
      </c>
      <c r="G52" s="119">
        <f>F52*D52</f>
        <v>1960000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</row>
    <row r="53" spans="1:255" s="89" customFormat="1" ht="12" customHeight="1" x14ac:dyDescent="0.25">
      <c r="A53" s="81"/>
      <c r="B53" s="122" t="s">
        <v>29</v>
      </c>
      <c r="C53" s="117"/>
      <c r="D53" s="117"/>
      <c r="E53" s="117"/>
      <c r="F53" s="118"/>
      <c r="G53" s="119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</row>
    <row r="54" spans="1:255" s="89" customFormat="1" ht="12" customHeight="1" x14ac:dyDescent="0.25">
      <c r="A54" s="81"/>
      <c r="B54" s="116" t="s">
        <v>103</v>
      </c>
      <c r="C54" s="117" t="s">
        <v>30</v>
      </c>
      <c r="D54" s="117">
        <v>200</v>
      </c>
      <c r="E54" s="117" t="s">
        <v>104</v>
      </c>
      <c r="F54" s="118">
        <v>1220</v>
      </c>
      <c r="G54" s="119">
        <f t="shared" ref="G54:G57" si="2">+D54*F54</f>
        <v>244000</v>
      </c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</row>
    <row r="55" spans="1:255" s="89" customFormat="1" ht="12" customHeight="1" x14ac:dyDescent="0.25">
      <c r="A55" s="81"/>
      <c r="B55" s="116" t="s">
        <v>70</v>
      </c>
      <c r="C55" s="117" t="s">
        <v>30</v>
      </c>
      <c r="D55" s="117">
        <v>300</v>
      </c>
      <c r="E55" s="117" t="s">
        <v>105</v>
      </c>
      <c r="F55" s="118">
        <v>1571</v>
      </c>
      <c r="G55" s="119">
        <f t="shared" si="2"/>
        <v>471300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</row>
    <row r="56" spans="1:255" s="89" customFormat="1" ht="12" customHeight="1" x14ac:dyDescent="0.25">
      <c r="A56" s="81"/>
      <c r="B56" s="116" t="s">
        <v>106</v>
      </c>
      <c r="C56" s="117" t="s">
        <v>30</v>
      </c>
      <c r="D56" s="117">
        <v>150</v>
      </c>
      <c r="E56" s="117" t="s">
        <v>105</v>
      </c>
      <c r="F56" s="118">
        <v>1476</v>
      </c>
      <c r="G56" s="119">
        <f t="shared" si="2"/>
        <v>221400</v>
      </c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  <c r="FO56" s="88"/>
      <c r="FP56" s="88"/>
      <c r="FQ56" s="88"/>
      <c r="FR56" s="88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88"/>
      <c r="GD56" s="88"/>
      <c r="GE56" s="88"/>
      <c r="GF56" s="88"/>
      <c r="GG56" s="88"/>
      <c r="GH56" s="88"/>
      <c r="GI56" s="88"/>
      <c r="GJ56" s="88"/>
      <c r="GK56" s="88"/>
      <c r="GL56" s="88"/>
      <c r="GM56" s="88"/>
      <c r="GN56" s="88"/>
      <c r="GO56" s="88"/>
      <c r="GP56" s="88"/>
      <c r="GQ56" s="88"/>
      <c r="GR56" s="88"/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8"/>
      <c r="HG56" s="88"/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8"/>
      <c r="HV56" s="88"/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8"/>
      <c r="IK56" s="88"/>
      <c r="IL56" s="88"/>
      <c r="IM56" s="88"/>
      <c r="IN56" s="88"/>
      <c r="IO56" s="88"/>
      <c r="IP56" s="88"/>
      <c r="IQ56" s="88"/>
      <c r="IR56" s="88"/>
      <c r="IS56" s="88"/>
      <c r="IT56" s="88"/>
      <c r="IU56" s="88"/>
    </row>
    <row r="57" spans="1:255" s="89" customFormat="1" ht="12" customHeight="1" x14ac:dyDescent="0.25">
      <c r="A57" s="81"/>
      <c r="B57" s="116" t="s">
        <v>107</v>
      </c>
      <c r="C57" s="117" t="s">
        <v>30</v>
      </c>
      <c r="D57" s="117">
        <v>200</v>
      </c>
      <c r="E57" s="117" t="s">
        <v>105</v>
      </c>
      <c r="F57" s="118">
        <v>1981</v>
      </c>
      <c r="G57" s="119">
        <f t="shared" si="2"/>
        <v>396200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GG57" s="88"/>
      <c r="GH57" s="88"/>
      <c r="GI57" s="88"/>
      <c r="GJ57" s="88"/>
      <c r="GK57" s="88"/>
      <c r="GL57" s="88"/>
      <c r="GM57" s="88"/>
      <c r="GN57" s="88"/>
      <c r="GO57" s="88"/>
      <c r="GP57" s="88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88"/>
      <c r="HQ57" s="88"/>
      <c r="HR57" s="88"/>
      <c r="HS57" s="88"/>
      <c r="HT57" s="88"/>
      <c r="HU57" s="88"/>
      <c r="HV57" s="88"/>
      <c r="HW57" s="88"/>
      <c r="HX57" s="88"/>
      <c r="HY57" s="88"/>
      <c r="HZ57" s="88"/>
      <c r="IA57" s="88"/>
      <c r="IB57" s="88"/>
      <c r="IC57" s="88"/>
      <c r="ID57" s="88"/>
      <c r="IE57" s="88"/>
      <c r="IF57" s="88"/>
      <c r="IG57" s="88"/>
      <c r="IH57" s="88"/>
      <c r="II57" s="88"/>
      <c r="IJ57" s="88"/>
      <c r="IK57" s="88"/>
      <c r="IL57" s="88"/>
      <c r="IM57" s="88"/>
      <c r="IN57" s="88"/>
      <c r="IO57" s="88"/>
      <c r="IP57" s="88"/>
      <c r="IQ57" s="88"/>
      <c r="IR57" s="88"/>
      <c r="IS57" s="88"/>
      <c r="IT57" s="88"/>
      <c r="IU57" s="88"/>
    </row>
    <row r="58" spans="1:255" s="89" customFormat="1" ht="12" customHeight="1" x14ac:dyDescent="0.25">
      <c r="A58" s="81"/>
      <c r="B58" s="122" t="s">
        <v>31</v>
      </c>
      <c r="C58" s="117"/>
      <c r="D58" s="117"/>
      <c r="E58" s="117"/>
      <c r="F58" s="118"/>
      <c r="G58" s="119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  <c r="IN58" s="88"/>
      <c r="IO58" s="88"/>
      <c r="IP58" s="88"/>
      <c r="IQ58" s="88"/>
      <c r="IR58" s="88"/>
      <c r="IS58" s="88"/>
      <c r="IT58" s="88"/>
      <c r="IU58" s="88"/>
    </row>
    <row r="59" spans="1:255" s="89" customFormat="1" ht="12" customHeight="1" x14ac:dyDescent="0.25">
      <c r="A59" s="81"/>
      <c r="B59" s="116" t="s">
        <v>108</v>
      </c>
      <c r="C59" s="117" t="s">
        <v>71</v>
      </c>
      <c r="D59" s="117">
        <v>2</v>
      </c>
      <c r="E59" s="117" t="s">
        <v>64</v>
      </c>
      <c r="F59" s="118">
        <v>42194</v>
      </c>
      <c r="G59" s="119">
        <f t="shared" ref="G59:G70" si="3">F59*D59</f>
        <v>84388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88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8"/>
      <c r="GD59" s="88"/>
      <c r="GE59" s="88"/>
      <c r="GF59" s="88"/>
      <c r="GG59" s="88"/>
      <c r="GH59" s="88"/>
      <c r="GI59" s="88"/>
      <c r="GJ59" s="88"/>
      <c r="GK59" s="88"/>
      <c r="GL59" s="88"/>
      <c r="GM59" s="88"/>
      <c r="GN59" s="88"/>
      <c r="GO59" s="88"/>
      <c r="GP59" s="88"/>
      <c r="GQ59" s="88"/>
      <c r="GR59" s="88"/>
      <c r="GS59" s="88"/>
      <c r="GT59" s="88"/>
      <c r="GU59" s="88"/>
      <c r="GV59" s="88"/>
      <c r="GW59" s="88"/>
      <c r="GX59" s="88"/>
      <c r="GY59" s="88"/>
      <c r="GZ59" s="88"/>
      <c r="HA59" s="88"/>
      <c r="HB59" s="88"/>
      <c r="HC59" s="88"/>
      <c r="HD59" s="88"/>
      <c r="HE59" s="88"/>
      <c r="HF59" s="88"/>
      <c r="HG59" s="88"/>
      <c r="HH59" s="88"/>
      <c r="HI59" s="88"/>
      <c r="HJ59" s="88"/>
      <c r="HK59" s="88"/>
      <c r="HL59" s="88"/>
      <c r="HM59" s="88"/>
      <c r="HN59" s="88"/>
      <c r="HO59" s="88"/>
      <c r="HP59" s="88"/>
      <c r="HQ59" s="88"/>
      <c r="HR59" s="88"/>
      <c r="HS59" s="88"/>
      <c r="HT59" s="88"/>
      <c r="HU59" s="88"/>
      <c r="HV59" s="88"/>
      <c r="HW59" s="88"/>
      <c r="HX59" s="88"/>
      <c r="HY59" s="88"/>
      <c r="HZ59" s="88"/>
      <c r="IA59" s="88"/>
      <c r="IB59" s="88"/>
      <c r="IC59" s="88"/>
      <c r="ID59" s="88"/>
      <c r="IE59" s="88"/>
      <c r="IF59" s="88"/>
      <c r="IG59" s="88"/>
      <c r="IH59" s="88"/>
      <c r="II59" s="88"/>
      <c r="IJ59" s="88"/>
      <c r="IK59" s="88"/>
      <c r="IL59" s="88"/>
      <c r="IM59" s="88"/>
      <c r="IN59" s="88"/>
      <c r="IO59" s="88"/>
      <c r="IP59" s="88"/>
      <c r="IQ59" s="88"/>
      <c r="IR59" s="88"/>
      <c r="IS59" s="88"/>
      <c r="IT59" s="88"/>
      <c r="IU59" s="88"/>
    </row>
    <row r="60" spans="1:255" s="89" customFormat="1" ht="12" customHeight="1" x14ac:dyDescent="0.25">
      <c r="A60" s="81"/>
      <c r="B60" s="122" t="s">
        <v>32</v>
      </c>
      <c r="C60" s="117"/>
      <c r="D60" s="117"/>
      <c r="E60" s="117"/>
      <c r="F60" s="118"/>
      <c r="G60" s="119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</row>
    <row r="61" spans="1:255" s="89" customFormat="1" ht="12" customHeight="1" x14ac:dyDescent="0.25">
      <c r="A61" s="81"/>
      <c r="B61" s="116" t="s">
        <v>75</v>
      </c>
      <c r="C61" s="117" t="s">
        <v>30</v>
      </c>
      <c r="D61" s="117">
        <v>1</v>
      </c>
      <c r="E61" s="117" t="s">
        <v>109</v>
      </c>
      <c r="F61" s="118">
        <v>41650</v>
      </c>
      <c r="G61" s="119">
        <f t="shared" si="3"/>
        <v>41650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  <c r="IU61" s="88"/>
    </row>
    <row r="62" spans="1:255" s="89" customFormat="1" ht="12" customHeight="1" x14ac:dyDescent="0.25">
      <c r="A62" s="81"/>
      <c r="B62" s="122" t="s">
        <v>72</v>
      </c>
      <c r="C62" s="117"/>
      <c r="D62" s="117"/>
      <c r="E62" s="117"/>
      <c r="F62" s="118"/>
      <c r="G62" s="119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</row>
    <row r="63" spans="1:255" s="89" customFormat="1" ht="12" customHeight="1" x14ac:dyDescent="0.25">
      <c r="A63" s="81"/>
      <c r="B63" s="116" t="s">
        <v>73</v>
      </c>
      <c r="C63" s="117" t="s">
        <v>30</v>
      </c>
      <c r="D63" s="117">
        <v>2</v>
      </c>
      <c r="E63" s="117" t="s">
        <v>110</v>
      </c>
      <c r="F63" s="118">
        <v>16755</v>
      </c>
      <c r="G63" s="119">
        <f>F63*D63</f>
        <v>33510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</row>
    <row r="64" spans="1:255" s="89" customFormat="1" ht="12" customHeight="1" x14ac:dyDescent="0.25">
      <c r="A64" s="81"/>
      <c r="B64" s="116" t="s">
        <v>111</v>
      </c>
      <c r="C64" s="117" t="s">
        <v>71</v>
      </c>
      <c r="D64" s="117">
        <v>1.7</v>
      </c>
      <c r="E64" s="117" t="s">
        <v>68</v>
      </c>
      <c r="F64" s="118">
        <v>47005</v>
      </c>
      <c r="G64" s="119">
        <f>F64*D64</f>
        <v>79908.5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8"/>
      <c r="GG64" s="88"/>
      <c r="GH64" s="88"/>
      <c r="GI64" s="88"/>
      <c r="GJ64" s="88"/>
      <c r="GK64" s="88"/>
      <c r="GL64" s="88"/>
      <c r="GM64" s="88"/>
      <c r="GN64" s="88"/>
      <c r="GO64" s="88"/>
      <c r="GP64" s="88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88"/>
      <c r="HD64" s="88"/>
      <c r="HE64" s="88"/>
      <c r="HF64" s="88"/>
      <c r="HG64" s="88"/>
      <c r="HH64" s="88"/>
      <c r="HI64" s="88"/>
      <c r="HJ64" s="88"/>
      <c r="HK64" s="88"/>
      <c r="HL64" s="88"/>
      <c r="HM64" s="88"/>
      <c r="HN64" s="88"/>
      <c r="HO64" s="88"/>
      <c r="HP64" s="88"/>
      <c r="HQ64" s="88"/>
      <c r="HR64" s="88"/>
      <c r="HS64" s="88"/>
      <c r="HT64" s="88"/>
      <c r="HU64" s="88"/>
      <c r="HV64" s="88"/>
      <c r="HW64" s="88"/>
      <c r="HX64" s="88"/>
      <c r="HY64" s="88"/>
      <c r="HZ64" s="88"/>
      <c r="IA64" s="88"/>
      <c r="IB64" s="88"/>
      <c r="IC64" s="88"/>
      <c r="ID64" s="88"/>
      <c r="IE64" s="88"/>
      <c r="IF64" s="88"/>
      <c r="IG64" s="88"/>
      <c r="IH64" s="88"/>
      <c r="II64" s="88"/>
      <c r="IJ64" s="88"/>
      <c r="IK64" s="88"/>
      <c r="IL64" s="88"/>
      <c r="IM64" s="88"/>
      <c r="IN64" s="88"/>
      <c r="IO64" s="88"/>
      <c r="IP64" s="88"/>
      <c r="IQ64" s="88"/>
      <c r="IR64" s="88"/>
      <c r="IS64" s="88"/>
      <c r="IT64" s="88"/>
      <c r="IU64" s="88"/>
    </row>
    <row r="65" spans="1:255" s="89" customFormat="1" ht="12" customHeight="1" x14ac:dyDescent="0.25">
      <c r="A65" s="81"/>
      <c r="B65" s="116" t="s">
        <v>112</v>
      </c>
      <c r="C65" s="117" t="s">
        <v>30</v>
      </c>
      <c r="D65" s="117">
        <v>4</v>
      </c>
      <c r="E65" s="117" t="s">
        <v>74</v>
      </c>
      <c r="F65" s="118">
        <v>49028</v>
      </c>
      <c r="G65" s="119">
        <f>F65*D65</f>
        <v>196112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  <c r="HR65" s="88"/>
      <c r="HS65" s="88"/>
      <c r="HT65" s="88"/>
      <c r="HU65" s="88"/>
      <c r="HV65" s="88"/>
      <c r="HW65" s="88"/>
      <c r="HX65" s="88"/>
      <c r="HY65" s="88"/>
      <c r="HZ65" s="88"/>
      <c r="IA65" s="88"/>
      <c r="IB65" s="88"/>
      <c r="IC65" s="88"/>
      <c r="ID65" s="88"/>
      <c r="IE65" s="88"/>
      <c r="IF65" s="88"/>
      <c r="IG65" s="88"/>
      <c r="IH65" s="88"/>
      <c r="II65" s="88"/>
      <c r="IJ65" s="88"/>
      <c r="IK65" s="88"/>
      <c r="IL65" s="88"/>
      <c r="IM65" s="88"/>
      <c r="IN65" s="88"/>
      <c r="IO65" s="88"/>
      <c r="IP65" s="88"/>
      <c r="IQ65" s="88"/>
      <c r="IR65" s="88"/>
      <c r="IS65" s="88"/>
      <c r="IT65" s="88"/>
      <c r="IU65" s="88"/>
    </row>
    <row r="66" spans="1:255" s="89" customFormat="1" ht="12" customHeight="1" x14ac:dyDescent="0.25">
      <c r="A66" s="81"/>
      <c r="B66" s="122" t="s">
        <v>34</v>
      </c>
      <c r="C66" s="117"/>
      <c r="D66" s="117"/>
      <c r="E66" s="117"/>
      <c r="F66" s="118"/>
      <c r="G66" s="119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  <c r="IT66" s="88"/>
      <c r="IU66" s="88"/>
    </row>
    <row r="67" spans="1:255" s="89" customFormat="1" ht="12" customHeight="1" x14ac:dyDescent="0.25">
      <c r="A67" s="81"/>
      <c r="B67" s="116" t="s">
        <v>113</v>
      </c>
      <c r="C67" s="117" t="s">
        <v>71</v>
      </c>
      <c r="D67" s="117">
        <v>1</v>
      </c>
      <c r="E67" s="117" t="s">
        <v>114</v>
      </c>
      <c r="F67" s="118">
        <v>18689</v>
      </c>
      <c r="G67" s="119">
        <f t="shared" si="3"/>
        <v>18689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  <c r="IT67" s="88"/>
      <c r="IU67" s="88"/>
    </row>
    <row r="68" spans="1:255" s="89" customFormat="1" ht="12" customHeight="1" x14ac:dyDescent="0.25">
      <c r="A68" s="81"/>
      <c r="B68" s="116" t="s">
        <v>115</v>
      </c>
      <c r="C68" s="117" t="s">
        <v>116</v>
      </c>
      <c r="D68" s="117">
        <v>6000</v>
      </c>
      <c r="E68" s="117" t="s">
        <v>117</v>
      </c>
      <c r="F68" s="118">
        <v>53</v>
      </c>
      <c r="G68" s="119">
        <f t="shared" si="3"/>
        <v>318000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</row>
    <row r="69" spans="1:255" s="89" customFormat="1" ht="12" customHeight="1" x14ac:dyDescent="0.25">
      <c r="A69" s="81"/>
      <c r="B69" s="116" t="s">
        <v>127</v>
      </c>
      <c r="C69" s="117" t="s">
        <v>71</v>
      </c>
      <c r="D69" s="117">
        <v>150</v>
      </c>
      <c r="E69" s="117" t="s">
        <v>109</v>
      </c>
      <c r="F69" s="118">
        <v>1289</v>
      </c>
      <c r="G69" s="119">
        <f t="shared" si="3"/>
        <v>193350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</row>
    <row r="70" spans="1:255" s="89" customFormat="1" ht="12" customHeight="1" x14ac:dyDescent="0.25">
      <c r="A70" s="81"/>
      <c r="B70" s="116" t="s">
        <v>131</v>
      </c>
      <c r="C70" s="117" t="s">
        <v>118</v>
      </c>
      <c r="D70" s="117">
        <v>4</v>
      </c>
      <c r="E70" s="117" t="s">
        <v>117</v>
      </c>
      <c r="F70" s="118">
        <v>172550</v>
      </c>
      <c r="G70" s="119">
        <f t="shared" si="3"/>
        <v>690200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</row>
    <row r="71" spans="1:255" ht="11.25" customHeight="1" x14ac:dyDescent="0.25">
      <c r="B71" s="16" t="s">
        <v>33</v>
      </c>
      <c r="C71" s="17"/>
      <c r="D71" s="17"/>
      <c r="E71" s="17"/>
      <c r="F71" s="18"/>
      <c r="G71" s="19">
        <f>SUM(G52:G70)</f>
        <v>4948707.5</v>
      </c>
    </row>
    <row r="72" spans="1:255" ht="11.25" customHeight="1" x14ac:dyDescent="0.25">
      <c r="B72" s="13"/>
      <c r="C72" s="14"/>
      <c r="D72" s="14"/>
      <c r="E72" s="20"/>
      <c r="F72" s="15"/>
      <c r="G72" s="15"/>
    </row>
    <row r="73" spans="1:255" ht="12" customHeight="1" x14ac:dyDescent="0.25">
      <c r="A73" s="5"/>
      <c r="B73" s="109" t="s">
        <v>34</v>
      </c>
      <c r="C73" s="110"/>
      <c r="D73" s="111"/>
      <c r="E73" s="111"/>
      <c r="F73" s="112"/>
      <c r="G73" s="113"/>
    </row>
    <row r="74" spans="1:255" ht="24" customHeight="1" x14ac:dyDescent="0.25">
      <c r="A74" s="5"/>
      <c r="B74" s="114" t="s">
        <v>35</v>
      </c>
      <c r="C74" s="115" t="s">
        <v>27</v>
      </c>
      <c r="D74" s="115" t="s">
        <v>28</v>
      </c>
      <c r="E74" s="114" t="s">
        <v>14</v>
      </c>
      <c r="F74" s="115" t="s">
        <v>15</v>
      </c>
      <c r="G74" s="114" t="s">
        <v>16</v>
      </c>
    </row>
    <row r="75" spans="1:255" s="89" customFormat="1" ht="15" x14ac:dyDescent="0.25">
      <c r="A75" s="81"/>
      <c r="B75" s="120" t="s">
        <v>119</v>
      </c>
      <c r="C75" s="117" t="s">
        <v>76</v>
      </c>
      <c r="D75" s="117">
        <v>5</v>
      </c>
      <c r="E75" s="121" t="s">
        <v>77</v>
      </c>
      <c r="F75" s="118">
        <v>22600</v>
      </c>
      <c r="G75" s="123">
        <f>+F75*D75</f>
        <v>113000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</row>
    <row r="76" spans="1:255" ht="11.25" customHeight="1" x14ac:dyDescent="0.25">
      <c r="B76" s="16" t="s">
        <v>36</v>
      </c>
      <c r="C76" s="17"/>
      <c r="D76" s="17"/>
      <c r="E76" s="17"/>
      <c r="F76" s="18"/>
      <c r="G76" s="19">
        <f>SUM(G75:G75)</f>
        <v>113000</v>
      </c>
    </row>
    <row r="77" spans="1:255" ht="11.25" customHeight="1" x14ac:dyDescent="0.25">
      <c r="B77" s="36"/>
      <c r="C77" s="36"/>
      <c r="D77" s="36"/>
      <c r="E77" s="36"/>
      <c r="F77" s="37"/>
      <c r="G77" s="37"/>
    </row>
    <row r="78" spans="1:255" ht="11.25" customHeight="1" x14ac:dyDescent="0.25">
      <c r="B78" s="38" t="s">
        <v>37</v>
      </c>
      <c r="C78" s="39"/>
      <c r="D78" s="39"/>
      <c r="E78" s="39"/>
      <c r="F78" s="39"/>
      <c r="G78" s="40">
        <f>G33+G38+G47+G71+G76</f>
        <v>7501432.4900000002</v>
      </c>
    </row>
    <row r="79" spans="1:255" ht="11.25" customHeight="1" x14ac:dyDescent="0.25">
      <c r="B79" s="41" t="s">
        <v>38</v>
      </c>
      <c r="C79" s="22"/>
      <c r="D79" s="22"/>
      <c r="E79" s="22"/>
      <c r="F79" s="22"/>
      <c r="G79" s="42">
        <f>G78*0.05</f>
        <v>375071.62450000003</v>
      </c>
    </row>
    <row r="80" spans="1:255" ht="11.25" customHeight="1" x14ac:dyDescent="0.25">
      <c r="B80" s="43" t="s">
        <v>39</v>
      </c>
      <c r="C80" s="21"/>
      <c r="D80" s="21"/>
      <c r="E80" s="21"/>
      <c r="F80" s="21"/>
      <c r="G80" s="44">
        <f>G79+G78</f>
        <v>7876504.1145000001</v>
      </c>
    </row>
    <row r="81" spans="2:7" ht="11.25" customHeight="1" x14ac:dyDescent="0.25">
      <c r="B81" s="41" t="s">
        <v>40</v>
      </c>
      <c r="C81" s="22"/>
      <c r="D81" s="22"/>
      <c r="E81" s="22"/>
      <c r="F81" s="22"/>
      <c r="G81" s="42">
        <f>G12</f>
        <v>10500000</v>
      </c>
    </row>
    <row r="82" spans="2:7" ht="11.25" customHeight="1" x14ac:dyDescent="0.25">
      <c r="B82" s="45" t="s">
        <v>41</v>
      </c>
      <c r="C82" s="46"/>
      <c r="D82" s="46"/>
      <c r="E82" s="46"/>
      <c r="F82" s="46"/>
      <c r="G82" s="47">
        <f>G81-G80</f>
        <v>2623495.8854999999</v>
      </c>
    </row>
    <row r="83" spans="2:7" ht="11.25" customHeight="1" x14ac:dyDescent="0.25">
      <c r="B83" s="34" t="s">
        <v>42</v>
      </c>
      <c r="C83" s="35"/>
      <c r="D83" s="35"/>
      <c r="E83" s="35"/>
      <c r="F83" s="35"/>
      <c r="G83" s="30"/>
    </row>
    <row r="84" spans="2:7" ht="11.25" customHeight="1" thickBot="1" x14ac:dyDescent="0.3">
      <c r="B84" s="48"/>
      <c r="C84" s="35"/>
      <c r="D84" s="35"/>
      <c r="E84" s="35"/>
      <c r="F84" s="35"/>
      <c r="G84" s="30"/>
    </row>
    <row r="85" spans="2:7" ht="11.25" customHeight="1" x14ac:dyDescent="0.25">
      <c r="B85" s="60" t="s">
        <v>43</v>
      </c>
      <c r="C85" s="61"/>
      <c r="D85" s="61"/>
      <c r="E85" s="61"/>
      <c r="F85" s="62"/>
      <c r="G85" s="30"/>
    </row>
    <row r="86" spans="2:7" ht="11.25" customHeight="1" x14ac:dyDescent="0.25">
      <c r="B86" s="63" t="s">
        <v>44</v>
      </c>
      <c r="C86" s="32"/>
      <c r="D86" s="32"/>
      <c r="E86" s="32"/>
      <c r="F86" s="64"/>
      <c r="G86" s="30"/>
    </row>
    <row r="87" spans="2:7" ht="11.25" customHeight="1" x14ac:dyDescent="0.25">
      <c r="B87" s="63" t="s">
        <v>120</v>
      </c>
      <c r="C87" s="32"/>
      <c r="D87" s="32"/>
      <c r="E87" s="32"/>
      <c r="F87" s="64"/>
      <c r="G87" s="30"/>
    </row>
    <row r="88" spans="2:7" ht="11.25" customHeight="1" x14ac:dyDescent="0.25">
      <c r="B88" s="63" t="s">
        <v>121</v>
      </c>
      <c r="C88" s="32"/>
      <c r="D88" s="32"/>
      <c r="E88" s="32"/>
      <c r="F88" s="64"/>
      <c r="G88" s="30"/>
    </row>
    <row r="89" spans="2:7" ht="11.25" customHeight="1" x14ac:dyDescent="0.25">
      <c r="B89" s="63" t="s">
        <v>45</v>
      </c>
      <c r="C89" s="32"/>
      <c r="D89" s="32"/>
      <c r="E89" s="32"/>
      <c r="F89" s="64"/>
      <c r="G89" s="30"/>
    </row>
    <row r="90" spans="2:7" ht="11.25" customHeight="1" x14ac:dyDescent="0.25">
      <c r="B90" s="63" t="s">
        <v>46</v>
      </c>
      <c r="C90" s="32"/>
      <c r="D90" s="32"/>
      <c r="E90" s="32"/>
      <c r="F90" s="64"/>
      <c r="G90" s="30"/>
    </row>
    <row r="91" spans="2:7" ht="11.25" customHeight="1" x14ac:dyDescent="0.25">
      <c r="B91" s="63" t="s">
        <v>47</v>
      </c>
      <c r="C91" s="32"/>
      <c r="D91" s="32"/>
      <c r="E91" s="32"/>
      <c r="F91" s="64"/>
      <c r="G91" s="30"/>
    </row>
    <row r="92" spans="2:7" ht="11.25" customHeight="1" thickBot="1" x14ac:dyDescent="0.3">
      <c r="B92" s="65" t="s">
        <v>122</v>
      </c>
      <c r="C92" s="66"/>
      <c r="D92" s="66"/>
      <c r="E92" s="66"/>
      <c r="F92" s="67"/>
      <c r="G92" s="30"/>
    </row>
    <row r="93" spans="2:7" ht="11.25" customHeight="1" x14ac:dyDescent="0.25">
      <c r="B93" s="58"/>
      <c r="C93" s="32"/>
      <c r="D93" s="32"/>
      <c r="E93" s="32"/>
      <c r="F93" s="32"/>
      <c r="G93" s="30"/>
    </row>
    <row r="94" spans="2:7" ht="11.25" customHeight="1" thickBot="1" x14ac:dyDescent="0.3">
      <c r="B94" s="77" t="s">
        <v>48</v>
      </c>
      <c r="C94" s="78"/>
      <c r="D94" s="57"/>
      <c r="E94" s="23"/>
      <c r="F94" s="23"/>
      <c r="G94" s="30"/>
    </row>
    <row r="95" spans="2:7" ht="11.25" customHeight="1" x14ac:dyDescent="0.25">
      <c r="B95" s="50" t="s">
        <v>35</v>
      </c>
      <c r="C95" s="24" t="s">
        <v>49</v>
      </c>
      <c r="D95" s="51" t="s">
        <v>50</v>
      </c>
      <c r="E95" s="23"/>
      <c r="F95" s="23"/>
      <c r="G95" s="30"/>
    </row>
    <row r="96" spans="2:7" ht="11.25" customHeight="1" x14ac:dyDescent="0.25">
      <c r="B96" s="52" t="s">
        <v>51</v>
      </c>
      <c r="C96" s="25">
        <f>+G33</f>
        <v>1337000</v>
      </c>
      <c r="D96" s="53">
        <f>(C96/C102)</f>
        <v>0.1697453566409865</v>
      </c>
      <c r="E96" s="23"/>
      <c r="F96" s="23"/>
      <c r="G96" s="30"/>
    </row>
    <row r="97" spans="2:7" ht="11.25" customHeight="1" x14ac:dyDescent="0.25">
      <c r="B97" s="52" t="s">
        <v>52</v>
      </c>
      <c r="C97" s="26">
        <v>0</v>
      </c>
      <c r="D97" s="53">
        <v>0</v>
      </c>
      <c r="E97" s="23"/>
      <c r="F97" s="23"/>
      <c r="G97" s="30"/>
    </row>
    <row r="98" spans="2:7" ht="11.25" customHeight="1" x14ac:dyDescent="0.25">
      <c r="B98" s="52" t="s">
        <v>53</v>
      </c>
      <c r="C98" s="25">
        <f>+G47</f>
        <v>1102724.99</v>
      </c>
      <c r="D98" s="53">
        <f>(C98/C102)</f>
        <v>0.14000182999587005</v>
      </c>
      <c r="E98" s="23"/>
      <c r="F98" s="23"/>
      <c r="G98" s="30"/>
    </row>
    <row r="99" spans="2:7" ht="11.25" customHeight="1" x14ac:dyDescent="0.25">
      <c r="B99" s="52" t="s">
        <v>26</v>
      </c>
      <c r="C99" s="25">
        <f>+G71</f>
        <v>4948707.5</v>
      </c>
      <c r="D99" s="53">
        <f>(C99/C102)</f>
        <v>0.62828729955080376</v>
      </c>
      <c r="E99" s="23"/>
      <c r="F99" s="23"/>
      <c r="G99" s="30"/>
    </row>
    <row r="100" spans="2:7" ht="11.25" customHeight="1" x14ac:dyDescent="0.25">
      <c r="B100" s="52" t="s">
        <v>54</v>
      </c>
      <c r="C100" s="27">
        <f>+G76</f>
        <v>113000</v>
      </c>
      <c r="D100" s="53">
        <f>(C100/C102)</f>
        <v>1.4346466193292051E-2</v>
      </c>
      <c r="E100" s="29"/>
      <c r="F100" s="29"/>
      <c r="G100" s="30"/>
    </row>
    <row r="101" spans="2:7" ht="11.25" customHeight="1" x14ac:dyDescent="0.25">
      <c r="B101" s="52" t="s">
        <v>55</v>
      </c>
      <c r="C101" s="27">
        <f>+G79</f>
        <v>375071.62450000003</v>
      </c>
      <c r="D101" s="53">
        <f>(C101/C102)</f>
        <v>4.7619047619047623E-2</v>
      </c>
      <c r="E101" s="29"/>
      <c r="F101" s="29"/>
      <c r="G101" s="30"/>
    </row>
    <row r="102" spans="2:7" ht="11.25" customHeight="1" thickBot="1" x14ac:dyDescent="0.3">
      <c r="B102" s="54" t="s">
        <v>56</v>
      </c>
      <c r="C102" s="55">
        <f>SUM(C96:C101)</f>
        <v>7876504.1145000001</v>
      </c>
      <c r="D102" s="56">
        <f>SUM(D96:D101)</f>
        <v>1</v>
      </c>
      <c r="E102" s="29"/>
      <c r="F102" s="29"/>
      <c r="G102" s="30"/>
    </row>
    <row r="103" spans="2:7" ht="11.25" customHeight="1" x14ac:dyDescent="0.25">
      <c r="B103" s="48"/>
      <c r="C103" s="35"/>
      <c r="D103" s="35"/>
      <c r="E103" s="35"/>
      <c r="F103" s="35"/>
      <c r="G103" s="30"/>
    </row>
    <row r="104" spans="2:7" ht="11.25" customHeight="1" x14ac:dyDescent="0.25">
      <c r="B104" s="49"/>
      <c r="C104" s="35"/>
      <c r="D104" s="35"/>
      <c r="E104" s="35"/>
      <c r="F104" s="35"/>
      <c r="G104" s="30"/>
    </row>
    <row r="105" spans="2:7" ht="11.25" customHeight="1" thickBot="1" x14ac:dyDescent="0.3">
      <c r="B105" s="69"/>
      <c r="C105" s="70" t="s">
        <v>57</v>
      </c>
      <c r="D105" s="71"/>
      <c r="E105" s="72"/>
      <c r="F105" s="28"/>
      <c r="G105" s="30"/>
    </row>
    <row r="106" spans="2:7" ht="11.25" customHeight="1" x14ac:dyDescent="0.25">
      <c r="B106" s="73" t="s">
        <v>124</v>
      </c>
      <c r="C106" s="124">
        <v>6500</v>
      </c>
      <c r="D106" s="124">
        <v>7500</v>
      </c>
      <c r="E106" s="125">
        <v>8500</v>
      </c>
      <c r="F106" s="68"/>
      <c r="G106" s="31"/>
    </row>
    <row r="107" spans="2:7" ht="11.25" customHeight="1" thickBot="1" x14ac:dyDescent="0.3">
      <c r="B107" s="54" t="s">
        <v>125</v>
      </c>
      <c r="C107" s="75">
        <f>(G80/C106)</f>
        <v>1211.7698637692308</v>
      </c>
      <c r="D107" s="75">
        <f>(G80/D106)</f>
        <v>1050.2005486</v>
      </c>
      <c r="E107" s="76">
        <f>(G80/E106)</f>
        <v>926.64754288235292</v>
      </c>
      <c r="F107" s="68"/>
      <c r="G107" s="31"/>
    </row>
    <row r="108" spans="2:7" ht="11.25" customHeight="1" x14ac:dyDescent="0.25">
      <c r="B108" s="59" t="s">
        <v>58</v>
      </c>
      <c r="C108" s="32"/>
      <c r="D108" s="32"/>
      <c r="E108" s="32"/>
      <c r="F108" s="32"/>
      <c r="G108" s="32"/>
    </row>
  </sheetData>
  <mergeCells count="9">
    <mergeCell ref="B94:C9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25" right="0.25" top="0.75" bottom="0.75" header="0.3" footer="0.3"/>
  <pageSetup paperSize="14" scale="7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SANDIA</vt:lpstr>
      <vt:lpstr>SANDIA!Área_de_impresión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2022-01-19T13:08:45Z</cp:lastPrinted>
  <dcterms:created xsi:type="dcterms:W3CDTF">2020-11-27T12:49:26Z</dcterms:created>
  <dcterms:modified xsi:type="dcterms:W3CDTF">2023-02-06T18:20:05Z</dcterms:modified>
</cp:coreProperties>
</file>