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TOMATE INVERNADER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2" l="1"/>
  <c r="G71" i="2" l="1"/>
  <c r="G72" i="2"/>
  <c r="G73" i="2"/>
  <c r="G74" i="2"/>
  <c r="G75" i="2"/>
  <c r="G76" i="2"/>
  <c r="G77" i="2"/>
  <c r="G78" i="2"/>
  <c r="G64" i="2"/>
  <c r="G65" i="2"/>
  <c r="G66" i="2"/>
  <c r="G67" i="2"/>
  <c r="G68" i="2"/>
  <c r="G69" i="2"/>
  <c r="G60" i="2"/>
  <c r="G61" i="2"/>
  <c r="G62" i="2"/>
  <c r="G55" i="2"/>
  <c r="G58" i="2" l="1"/>
  <c r="D113" i="2" l="1"/>
  <c r="G83" i="2"/>
  <c r="G56" i="2"/>
  <c r="G38" i="2"/>
  <c r="G39" i="2" s="1"/>
  <c r="G57" i="2"/>
  <c r="G53" i="2"/>
  <c r="G52" i="2"/>
  <c r="G51" i="2"/>
  <c r="G49" i="2"/>
  <c r="G44" i="2"/>
  <c r="G43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89" i="2" s="1"/>
  <c r="G34" i="2" l="1"/>
  <c r="G45" i="2"/>
  <c r="C105" i="2"/>
  <c r="G79" i="2"/>
  <c r="C106" i="2" s="1"/>
  <c r="C107" i="2"/>
  <c r="C103" i="2"/>
  <c r="C104" i="2"/>
  <c r="G86" i="2" l="1"/>
  <c r="G87" i="2" s="1"/>
  <c r="C108" i="2" s="1"/>
  <c r="C109" i="2" s="1"/>
  <c r="D104" i="2" l="1"/>
  <c r="D103" i="2"/>
  <c r="G88" i="2"/>
  <c r="D107" i="2"/>
  <c r="D105" i="2"/>
  <c r="D106" i="2"/>
  <c r="D108" i="2"/>
  <c r="E114" i="2" l="1"/>
  <c r="C114" i="2"/>
  <c r="G90" i="2"/>
  <c r="D114" i="2"/>
  <c r="D109" i="2"/>
</calcChain>
</file>

<file path=xl/sharedStrings.xml><?xml version="1.0" encoding="utf-8"?>
<sst xmlns="http://schemas.openxmlformats.org/spreadsheetml/2006/main" count="225" uniqueCount="144">
  <si>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</si>
  <si>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</si>
  <si>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</si>
  <si>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</si>
  <si>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</si>
  <si>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</si>
  <si>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</si>
  <si>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</si>
  <si>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</si>
  <si>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</si>
  <si>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</si>
  <si>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</si>
  <si>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</si>
  <si>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</si>
  <si>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</si>
  <si>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</si>
  <si>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</si>
  <si>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</si>
  <si>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</si>
  <si>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</si>
  <si>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</si>
  <si>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</si>
  <si>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</si>
  <si>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</si>
  <si>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</si>
  <si>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</si>
  <si>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</si>
  <si>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</si>
  <si>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</si>
  <si>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</si>
  <si>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</si>
  <si>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</si>
  <si>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</si>
  <si>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</si>
  <si>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</si>
  <si>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</si>
  <si>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</si>
  <si>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</si>
  <si>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</si>
  <si>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</si>
  <si>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</si>
  <si>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</si>
  <si>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</si>
  <si>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</si>
  <si>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</si>
  <si>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</si>
  <si>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</si>
  <si>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</si>
  <si>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</si>
  <si>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</si>
  <si>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</si>
  <si>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</si>
  <si>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</si>
  <si>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</si>
  <si>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</si>
  <si>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</si>
  <si>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</si>
  <si>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</si>
  <si>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</si>
  <si>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Urea</t>
  </si>
  <si>
    <t>Aradura</t>
  </si>
  <si>
    <t>PLANTINES</t>
  </si>
  <si>
    <t>u</t>
  </si>
  <si>
    <t>kg</t>
  </si>
  <si>
    <t>O"higgins</t>
  </si>
  <si>
    <t>Rengo</t>
  </si>
  <si>
    <t>Época(Mes)</t>
  </si>
  <si>
    <t xml:space="preserve">Riegos </t>
  </si>
  <si>
    <t>lt</t>
  </si>
  <si>
    <t>Previcur Energy</t>
  </si>
  <si>
    <t>BIOESTIMULANTE</t>
  </si>
  <si>
    <t>Fosfimax</t>
  </si>
  <si>
    <t>Kendal</t>
  </si>
  <si>
    <t>FUNGICIDAS</t>
  </si>
  <si>
    <t>INSECTICIDAS</t>
  </si>
  <si>
    <t>TOMATE INVERNADERO</t>
  </si>
  <si>
    <t>RENDIMIENTO (cajas 18 kilos/ha)</t>
  </si>
  <si>
    <t>MARIA ITALIA</t>
  </si>
  <si>
    <t>NOV</t>
  </si>
  <si>
    <t>PRECIO ESPERADO ($/caja 18 kg)</t>
  </si>
  <si>
    <t>Ferias locales, Lo Valledor</t>
  </si>
  <si>
    <t>Rengo, Malloa</t>
  </si>
  <si>
    <t>0ctubre- enero</t>
  </si>
  <si>
    <t>Problemas fitosanitarios</t>
  </si>
  <si>
    <t>Recomabio de plástico</t>
  </si>
  <si>
    <t>abril</t>
  </si>
  <si>
    <t>Preparación de mesas de plantación (1,5*4,4 doble hilera)</t>
  </si>
  <si>
    <t>mayo</t>
  </si>
  <si>
    <t>Aplicación de fertilizantes</t>
  </si>
  <si>
    <t>Colocación de mulch y hoyos plantas</t>
  </si>
  <si>
    <t>Plantación</t>
  </si>
  <si>
    <t>junio</t>
  </si>
  <si>
    <t>desbrote y guia de plantas</t>
  </si>
  <si>
    <t>julio-octubre</t>
  </si>
  <si>
    <t>Amarra</t>
  </si>
  <si>
    <t>julio-agosto</t>
  </si>
  <si>
    <t>desbrote, deshoje y despunte</t>
  </si>
  <si>
    <t>julio- noviembre</t>
  </si>
  <si>
    <t>hormoneadura</t>
  </si>
  <si>
    <t>agosto- octubre</t>
  </si>
  <si>
    <t>julio- octubre</t>
  </si>
  <si>
    <t>aplicación de pesticidas</t>
  </si>
  <si>
    <t>Cosecha</t>
  </si>
  <si>
    <t>noviembre -diciembre</t>
  </si>
  <si>
    <t>Embalado carga y descarga</t>
  </si>
  <si>
    <t>JA</t>
  </si>
  <si>
    <t>Rastraje 2</t>
  </si>
  <si>
    <t>Rukam cuaja</t>
  </si>
  <si>
    <t>Pilatus</t>
  </si>
  <si>
    <t>junio-octubre</t>
  </si>
  <si>
    <t>julio-noviembre</t>
  </si>
  <si>
    <t>FERTILIZANTES</t>
  </si>
  <si>
    <t>Guano</t>
  </si>
  <si>
    <t>Nitrato de potasio soluble</t>
  </si>
  <si>
    <t>m3</t>
  </si>
  <si>
    <t>agosto- enero</t>
  </si>
  <si>
    <t>Strepto plus</t>
  </si>
  <si>
    <t>phyton 27</t>
  </si>
  <si>
    <t>Applaud</t>
  </si>
  <si>
    <t>Punto 70WG</t>
  </si>
  <si>
    <t>Proclaim</t>
  </si>
  <si>
    <t>Dipel</t>
  </si>
  <si>
    <t xml:space="preserve">Vertimec </t>
  </si>
  <si>
    <t>Gladiador</t>
  </si>
  <si>
    <t>octubre-diciembre</t>
  </si>
  <si>
    <t>octubre- noviembre</t>
  </si>
  <si>
    <t>octubre- diciembre</t>
  </si>
  <si>
    <t>Cinta amarra</t>
  </si>
  <si>
    <t>Cinta riego</t>
  </si>
  <si>
    <t>Mulch</t>
  </si>
  <si>
    <t>Polietileno 0,2</t>
  </si>
  <si>
    <t>Polietileno lateral</t>
  </si>
  <si>
    <t>Liston 1"</t>
  </si>
  <si>
    <t>Cajas embalaje</t>
  </si>
  <si>
    <t>Clavos 1 1/2</t>
  </si>
  <si>
    <t>rollo</t>
  </si>
  <si>
    <t xml:space="preserve">caja </t>
  </si>
  <si>
    <t>noviembre-diciembre</t>
  </si>
  <si>
    <t>Flete y ingreso mercado</t>
  </si>
  <si>
    <t>Cruza</t>
  </si>
  <si>
    <t xml:space="preserve">ESCENARIOS COSTO UNITARIO  ($/Cajas x 18 kg) </t>
  </si>
  <si>
    <t>Rendimiento  (cajas/hà) kg</t>
  </si>
  <si>
    <t>Costo unitario ($/ cajas) kg (*)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</si>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</sst>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4" fillId="0" borderId="15"/>
    <xf numFmtId="9" fontId="16" fillId="0" borderId="15"/>
    <xf numFmtId="9" fontId="17" fillId="0" borderId="0" applyFont="0" applyFill="0" applyBorder="0" applyAlignment="0" applyProtection="0"/>
  </cellStyleXfs>
  <cellXfs count="12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0" fillId="6" borderId="15" xfId="0" applyFont="1" applyFill="1" applyBorder="1" applyAlignment="1"/>
    <xf numFmtId="3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0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49" fontId="8" fillId="2" borderId="28" xfId="0" applyNumberFormat="1" applyFont="1" applyFill="1" applyBorder="1" applyAlignment="1">
      <alignment vertical="center"/>
    </xf>
    <xf numFmtId="9" fontId="10" fillId="2" borderId="29" xfId="0" applyNumberFormat="1" applyFont="1" applyFill="1" applyBorder="1" applyAlignment="1"/>
    <xf numFmtId="49" fontId="8" fillId="7" borderId="30" xfId="0" applyNumberFormat="1" applyFont="1" applyFill="1" applyBorder="1" applyAlignment="1">
      <alignment vertical="center"/>
    </xf>
    <xf numFmtId="165" fontId="8" fillId="7" borderId="31" xfId="0" applyNumberFormat="1" applyFont="1" applyFill="1" applyBorder="1" applyAlignment="1">
      <alignment vertical="center"/>
    </xf>
    <xf numFmtId="9" fontId="8" fillId="7" borderId="32" xfId="0" applyNumberFormat="1" applyFont="1" applyFill="1" applyBorder="1" applyAlignment="1">
      <alignment vertical="center"/>
    </xf>
    <xf numFmtId="0" fontId="10" fillId="8" borderId="35" xfId="0" applyFont="1" applyFill="1" applyBorder="1" applyAlignment="1"/>
    <xf numFmtId="0" fontId="10" fillId="2" borderId="15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10" fillId="2" borderId="37" xfId="0" applyFont="1" applyFill="1" applyBorder="1" applyAlignment="1"/>
    <xf numFmtId="0" fontId="10" fillId="2" borderId="38" xfId="0" applyFont="1" applyFill="1" applyBorder="1" applyAlignment="1"/>
    <xf numFmtId="49" fontId="10" fillId="2" borderId="39" xfId="0" applyNumberFormat="1" applyFont="1" applyFill="1" applyBorder="1" applyAlignment="1">
      <alignment vertical="center"/>
    </xf>
    <xf numFmtId="0" fontId="10" fillId="2" borderId="40" xfId="0" applyFont="1" applyFill="1" applyBorder="1" applyAlignment="1"/>
    <xf numFmtId="49" fontId="10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0" fontId="8" fillId="6" borderId="15" xfId="0" applyFont="1" applyFill="1" applyBorder="1" applyAlignment="1">
      <alignment vertical="center"/>
    </xf>
    <xf numFmtId="49" fontId="8" fillId="7" borderId="44" xfId="0" applyNumberFormat="1" applyFont="1" applyFill="1" applyBorder="1" applyAlignment="1">
      <alignment vertical="center"/>
    </xf>
    <xf numFmtId="165" fontId="8" fillId="7" borderId="3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 vertical="center"/>
    </xf>
    <xf numFmtId="164" fontId="12" fillId="2" borderId="15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8" fillId="7" borderId="45" xfId="0" applyNumberFormat="1" applyFont="1" applyFill="1" applyBorder="1" applyAlignment="1">
      <alignment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10" fillId="7" borderId="27" xfId="0" applyNumberFormat="1" applyFont="1" applyFill="1" applyBorder="1" applyAlignment="1">
      <alignment horizontal="center"/>
    </xf>
    <xf numFmtId="9" fontId="10" fillId="2" borderId="29" xfId="3" applyFont="1" applyFill="1" applyBorder="1" applyAlignment="1"/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3" fillId="8" borderId="33" xfId="0" applyNumberFormat="1" applyFont="1" applyFill="1" applyBorder="1" applyAlignment="1">
      <alignment vertical="center"/>
    </xf>
    <xf numFmtId="0" fontId="8" fillId="8" borderId="34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horizontal="center" vertical="center"/>
    </xf>
    <xf numFmtId="49" fontId="13" fillId="8" borderId="47" xfId="0" applyNumberFormat="1" applyFont="1" applyFill="1" applyBorder="1" applyAlignment="1">
      <alignment horizontal="center" vertical="center"/>
    </xf>
    <xf numFmtId="49" fontId="13" fillId="8" borderId="4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4" xfId="0" applyFill="1" applyBorder="1"/>
    <xf numFmtId="49" fontId="18" fillId="3" borderId="5" xfId="0" applyNumberFormat="1" applyFont="1" applyFill="1" applyBorder="1" applyAlignment="1">
      <alignment vertical="center" wrapText="1"/>
    </xf>
    <xf numFmtId="0" fontId="3" fillId="9" borderId="49" xfId="0" applyFont="1" applyFill="1" applyBorder="1" applyAlignment="1">
      <alignment horizontal="right"/>
    </xf>
    <xf numFmtId="0" fontId="3" fillId="2" borderId="7" xfId="0" applyFont="1" applyFill="1" applyBorder="1"/>
    <xf numFmtId="49" fontId="19" fillId="3" borderId="6" xfId="0" applyNumberFormat="1" applyFont="1" applyFill="1" applyBorder="1" applyAlignment="1">
      <alignment wrapText="1"/>
    </xf>
    <xf numFmtId="0" fontId="19" fillId="4" borderId="6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3" fillId="9" borderId="49" xfId="0" applyFont="1" applyFill="1" applyBorder="1" applyAlignment="1">
      <alignment horizontal="right" vertical="center" wrapText="1"/>
    </xf>
    <xf numFmtId="17" fontId="3" fillId="0" borderId="49" xfId="0" applyNumberFormat="1" applyFont="1" applyFill="1" applyBorder="1" applyAlignment="1">
      <alignment horizontal="right" vertical="center"/>
    </xf>
    <xf numFmtId="0" fontId="3" fillId="9" borderId="49" xfId="0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49" fontId="3" fillId="2" borderId="50" xfId="0" applyNumberFormat="1" applyFont="1" applyFill="1" applyBorder="1" applyAlignment="1">
      <alignment horizontal="left"/>
    </xf>
    <xf numFmtId="49" fontId="3" fillId="2" borderId="51" xfId="0" applyNumberFormat="1" applyFont="1" applyFill="1" applyBorder="1" applyAlignment="1">
      <alignment horizontal="left"/>
    </xf>
    <xf numFmtId="3" fontId="3" fillId="0" borderId="49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17" fontId="3" fillId="0" borderId="49" xfId="0" applyNumberFormat="1" applyFont="1" applyBorder="1" applyAlignment="1">
      <alignment horizontal="right" vertical="center"/>
    </xf>
    <xf numFmtId="17" fontId="3" fillId="9" borderId="49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49" xfId="0" applyFont="1" applyBorder="1" applyAlignment="1">
      <alignment horizontal="right" vertical="center" wrapText="1"/>
    </xf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19" fillId="3" borderId="13" xfId="0" applyNumberFormat="1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vertical="center"/>
    </xf>
    <xf numFmtId="3" fontId="19" fillId="3" borderId="13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164" fontId="1" fillId="10" borderId="52" xfId="0" applyNumberFormat="1" applyFont="1" applyFill="1" applyBorder="1" applyAlignment="1">
      <alignment vertical="center"/>
    </xf>
  </cellXfs>
  <cellStyles count="4">
    <cellStyle name="Normal" xfId="0" builtinId="0"/>
    <cellStyle name="Normal 2" xfId="1"/>
    <cellStyle name="Porcentaje" xfId="3" builtinId="5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23045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038669" cy="1185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topLeftCell="B1" zoomScale="124" zoomScaleNormal="124" workbookViewId="0">
      <selection activeCell="D14" sqref="D14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68" customWidth="1"/>
    <col min="8" max="252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59"/>
    </row>
    <row r="2" spans="1:255" ht="15" customHeight="1" x14ac:dyDescent="0.25">
      <c r="A2" s="2"/>
      <c r="B2" s="2"/>
      <c r="C2" s="2"/>
      <c r="D2" s="2"/>
      <c r="E2" s="2"/>
      <c r="F2" s="2"/>
      <c r="G2" s="59"/>
    </row>
    <row r="3" spans="1:255" ht="15" customHeight="1" x14ac:dyDescent="0.25">
      <c r="A3" s="2"/>
      <c r="B3" s="2"/>
      <c r="C3" s="2"/>
      <c r="D3" s="2"/>
      <c r="E3" s="2"/>
      <c r="F3" s="2"/>
      <c r="G3" s="59"/>
    </row>
    <row r="4" spans="1:255" ht="15" customHeight="1" x14ac:dyDescent="0.25">
      <c r="A4" s="2"/>
      <c r="B4" s="2"/>
      <c r="C4" s="2"/>
      <c r="D4" s="2"/>
      <c r="E4" s="2"/>
      <c r="F4" s="2"/>
      <c r="G4" s="59"/>
    </row>
    <row r="5" spans="1:255" ht="15" customHeight="1" x14ac:dyDescent="0.25">
      <c r="A5" s="2"/>
      <c r="B5" s="2"/>
      <c r="C5" s="2"/>
      <c r="D5" s="2"/>
      <c r="E5" s="2"/>
      <c r="F5" s="2"/>
      <c r="G5" s="59"/>
    </row>
    <row r="6" spans="1:255" ht="15" customHeight="1" x14ac:dyDescent="0.25">
      <c r="A6" s="2"/>
      <c r="B6" s="2"/>
      <c r="C6" s="2"/>
      <c r="D6" s="2"/>
      <c r="E6" s="2"/>
      <c r="F6" s="2"/>
      <c r="G6" s="59"/>
    </row>
    <row r="7" spans="1:255" ht="15" customHeight="1" x14ac:dyDescent="0.25">
      <c r="A7" s="2"/>
      <c r="B7" s="2"/>
      <c r="C7" s="2"/>
      <c r="D7" s="2"/>
      <c r="E7" s="2"/>
      <c r="F7" s="2"/>
      <c r="G7" s="59"/>
    </row>
    <row r="8" spans="1:255" ht="15" customHeight="1" x14ac:dyDescent="0.25">
      <c r="A8" s="2"/>
      <c r="B8" s="3"/>
      <c r="C8" s="4"/>
      <c r="D8" s="2"/>
      <c r="E8" s="4"/>
      <c r="F8" s="4"/>
      <c r="G8" s="60"/>
    </row>
    <row r="9" spans="1:255" s="90" customFormat="1" ht="12" customHeight="1" x14ac:dyDescent="0.25">
      <c r="A9" s="82"/>
      <c r="B9" s="83" t="s">
        <v>0</v>
      </c>
      <c r="C9" s="84" t="s">
        <v>75</v>
      </c>
      <c r="D9" s="85"/>
      <c r="E9" s="86" t="s">
        <v>76</v>
      </c>
      <c r="F9" s="87"/>
      <c r="G9" s="88">
        <v>8000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90" customFormat="1" ht="25.5" customHeight="1" x14ac:dyDescent="0.25">
      <c r="A10" s="82"/>
      <c r="B10" s="6" t="s">
        <v>1</v>
      </c>
      <c r="C10" s="91" t="s">
        <v>77</v>
      </c>
      <c r="D10" s="85"/>
      <c r="E10" s="80" t="s">
        <v>2</v>
      </c>
      <c r="F10" s="81"/>
      <c r="G10" s="92" t="s">
        <v>78</v>
      </c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90" customFormat="1" ht="18" customHeight="1" x14ac:dyDescent="0.25">
      <c r="A11" s="82"/>
      <c r="B11" s="6" t="s">
        <v>3</v>
      </c>
      <c r="C11" s="93" t="s">
        <v>57</v>
      </c>
      <c r="D11" s="85"/>
      <c r="E11" s="80" t="s">
        <v>79</v>
      </c>
      <c r="F11" s="81"/>
      <c r="G11" s="94">
        <v>8000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90" customFormat="1" ht="11.25" customHeight="1" x14ac:dyDescent="0.25">
      <c r="A12" s="82"/>
      <c r="B12" s="6" t="s">
        <v>4</v>
      </c>
      <c r="C12" s="93" t="s">
        <v>64</v>
      </c>
      <c r="D12" s="85"/>
      <c r="E12" s="95" t="s">
        <v>5</v>
      </c>
      <c r="F12" s="96"/>
      <c r="G12" s="97">
        <f>G9*G11</f>
        <v>64000000</v>
      </c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90" customFormat="1" ht="11.25" customHeight="1" x14ac:dyDescent="0.25">
      <c r="A13" s="82"/>
      <c r="B13" s="6" t="s">
        <v>6</v>
      </c>
      <c r="C13" s="93" t="s">
        <v>65</v>
      </c>
      <c r="D13" s="85"/>
      <c r="E13" s="80" t="s">
        <v>7</v>
      </c>
      <c r="F13" s="81"/>
      <c r="G13" s="98" t="s">
        <v>80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90" customFormat="1" ht="15" x14ac:dyDescent="0.25">
      <c r="A14" s="82"/>
      <c r="B14" s="6" t="s">
        <v>8</v>
      </c>
      <c r="C14" s="91" t="s">
        <v>81</v>
      </c>
      <c r="D14" s="85"/>
      <c r="E14" s="80" t="s">
        <v>9</v>
      </c>
      <c r="F14" s="81"/>
      <c r="G14" s="99" t="s">
        <v>82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90" customFormat="1" ht="25.5" customHeight="1" x14ac:dyDescent="0.25">
      <c r="A15" s="82"/>
      <c r="B15" s="6" t="s">
        <v>10</v>
      </c>
      <c r="C15" s="100">
        <v>44927</v>
      </c>
      <c r="D15" s="85"/>
      <c r="E15" s="101" t="s">
        <v>11</v>
      </c>
      <c r="F15" s="102"/>
      <c r="G15" s="103" t="s">
        <v>83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ht="12" customHeight="1" x14ac:dyDescent="0.25">
      <c r="A16" s="2"/>
      <c r="B16" s="7"/>
      <c r="C16" s="8"/>
      <c r="D16" s="9"/>
      <c r="E16" s="10"/>
      <c r="F16" s="10"/>
      <c r="G16" s="61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5" ht="12" customHeight="1" x14ac:dyDescent="0.25">
      <c r="A17" s="11"/>
      <c r="B17" s="73" t="s">
        <v>12</v>
      </c>
      <c r="C17" s="74"/>
      <c r="D17" s="74"/>
      <c r="E17" s="74"/>
      <c r="F17" s="74"/>
      <c r="G17" s="74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5" ht="12" customHeight="1" x14ac:dyDescent="0.25">
      <c r="A18" s="2"/>
      <c r="B18" s="12"/>
      <c r="C18" s="13"/>
      <c r="D18" s="13"/>
      <c r="E18" s="13"/>
      <c r="F18" s="14"/>
      <c r="G18" s="62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5" ht="12" customHeight="1" x14ac:dyDescent="0.25">
      <c r="A19" s="5"/>
      <c r="B19" s="104" t="s">
        <v>13</v>
      </c>
      <c r="C19" s="105"/>
      <c r="D19" s="106"/>
      <c r="E19" s="106"/>
      <c r="F19" s="107"/>
      <c r="G19" s="108"/>
      <c r="IS19" s="1"/>
      <c r="IT19" s="1"/>
      <c r="IU19" s="1"/>
    </row>
    <row r="20" spans="1:255" ht="24" customHeight="1" x14ac:dyDescent="0.25">
      <c r="A20" s="5"/>
      <c r="B20" s="109" t="s">
        <v>14</v>
      </c>
      <c r="C20" s="110" t="s">
        <v>15</v>
      </c>
      <c r="D20" s="110" t="s">
        <v>16</v>
      </c>
      <c r="E20" s="109" t="s">
        <v>17</v>
      </c>
      <c r="F20" s="110" t="s">
        <v>18</v>
      </c>
      <c r="G20" s="109" t="s">
        <v>19</v>
      </c>
      <c r="IS20" s="1"/>
      <c r="IT20" s="1"/>
      <c r="IU20" s="1"/>
    </row>
    <row r="21" spans="1:255" s="90" customFormat="1" ht="12" customHeight="1" x14ac:dyDescent="0.25">
      <c r="A21" s="82"/>
      <c r="B21" s="111" t="s">
        <v>84</v>
      </c>
      <c r="C21" s="112" t="s">
        <v>20</v>
      </c>
      <c r="D21" s="112">
        <v>60</v>
      </c>
      <c r="E21" s="112" t="s">
        <v>85</v>
      </c>
      <c r="F21" s="113">
        <v>22000</v>
      </c>
      <c r="G21" s="114">
        <f>D21*F21</f>
        <v>1320000</v>
      </c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90" customFormat="1" ht="12" customHeight="1" x14ac:dyDescent="0.25">
      <c r="A22" s="82"/>
      <c r="B22" s="111" t="s">
        <v>86</v>
      </c>
      <c r="C22" s="112" t="s">
        <v>20</v>
      </c>
      <c r="D22" s="112">
        <v>40</v>
      </c>
      <c r="E22" s="112" t="s">
        <v>87</v>
      </c>
      <c r="F22" s="113">
        <v>22000</v>
      </c>
      <c r="G22" s="114">
        <f t="shared" ref="G22:G33" si="0">D22*F22</f>
        <v>880000</v>
      </c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s="90" customFormat="1" ht="12" customHeight="1" x14ac:dyDescent="0.25">
      <c r="A23" s="82"/>
      <c r="B23" s="111" t="s">
        <v>88</v>
      </c>
      <c r="C23" s="112" t="s">
        <v>20</v>
      </c>
      <c r="D23" s="112">
        <v>10</v>
      </c>
      <c r="E23" s="112" t="s">
        <v>87</v>
      </c>
      <c r="F23" s="113">
        <v>22000</v>
      </c>
      <c r="G23" s="114">
        <f t="shared" si="0"/>
        <v>220000</v>
      </c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90" customFormat="1" ht="12" customHeight="1" x14ac:dyDescent="0.25">
      <c r="A24" s="82"/>
      <c r="B24" s="111" t="s">
        <v>89</v>
      </c>
      <c r="C24" s="112" t="s">
        <v>20</v>
      </c>
      <c r="D24" s="112">
        <v>30</v>
      </c>
      <c r="E24" s="112" t="s">
        <v>87</v>
      </c>
      <c r="F24" s="113">
        <v>22000</v>
      </c>
      <c r="G24" s="114">
        <f t="shared" si="0"/>
        <v>660000</v>
      </c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1:255" s="90" customFormat="1" ht="12" customHeight="1" x14ac:dyDescent="0.25">
      <c r="A25" s="82"/>
      <c r="B25" s="111" t="s">
        <v>90</v>
      </c>
      <c r="C25" s="112" t="s">
        <v>20</v>
      </c>
      <c r="D25" s="112">
        <v>6</v>
      </c>
      <c r="E25" s="112" t="s">
        <v>91</v>
      </c>
      <c r="F25" s="113">
        <v>22000</v>
      </c>
      <c r="G25" s="114">
        <f t="shared" si="0"/>
        <v>132000</v>
      </c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  <row r="26" spans="1:255" s="90" customFormat="1" ht="12" customHeight="1" x14ac:dyDescent="0.25">
      <c r="A26" s="82"/>
      <c r="B26" s="111" t="s">
        <v>92</v>
      </c>
      <c r="C26" s="112" t="s">
        <v>20</v>
      </c>
      <c r="D26" s="112">
        <v>15</v>
      </c>
      <c r="E26" s="112" t="s">
        <v>93</v>
      </c>
      <c r="F26" s="113">
        <v>22000</v>
      </c>
      <c r="G26" s="114">
        <f t="shared" si="0"/>
        <v>330000</v>
      </c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  <c r="IR26" s="89"/>
      <c r="IS26" s="89"/>
      <c r="IT26" s="89"/>
      <c r="IU26" s="89"/>
    </row>
    <row r="27" spans="1:255" s="90" customFormat="1" ht="12" customHeight="1" x14ac:dyDescent="0.25">
      <c r="A27" s="82"/>
      <c r="B27" s="111" t="s">
        <v>94</v>
      </c>
      <c r="C27" s="112" t="s">
        <v>20</v>
      </c>
      <c r="D27" s="112">
        <v>10</v>
      </c>
      <c r="E27" s="112" t="s">
        <v>95</v>
      </c>
      <c r="F27" s="113">
        <v>22000</v>
      </c>
      <c r="G27" s="114">
        <f t="shared" si="0"/>
        <v>220000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  <c r="IR27" s="89"/>
      <c r="IS27" s="89"/>
      <c r="IT27" s="89"/>
      <c r="IU27" s="89"/>
    </row>
    <row r="28" spans="1:255" s="90" customFormat="1" ht="12" customHeight="1" x14ac:dyDescent="0.25">
      <c r="A28" s="82"/>
      <c r="B28" s="111" t="s">
        <v>96</v>
      </c>
      <c r="C28" s="112" t="s">
        <v>20</v>
      </c>
      <c r="D28" s="112">
        <v>60</v>
      </c>
      <c r="E28" s="112" t="s">
        <v>97</v>
      </c>
      <c r="F28" s="113">
        <v>22000</v>
      </c>
      <c r="G28" s="114">
        <f t="shared" si="0"/>
        <v>1320000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  <c r="IU28" s="89"/>
    </row>
    <row r="29" spans="1:255" s="90" customFormat="1" ht="12" customHeight="1" x14ac:dyDescent="0.25">
      <c r="A29" s="82"/>
      <c r="B29" s="111" t="s">
        <v>98</v>
      </c>
      <c r="C29" s="112" t="s">
        <v>20</v>
      </c>
      <c r="D29" s="112">
        <v>40</v>
      </c>
      <c r="E29" s="112" t="s">
        <v>99</v>
      </c>
      <c r="F29" s="113">
        <v>22000</v>
      </c>
      <c r="G29" s="114">
        <f t="shared" si="0"/>
        <v>880000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  <c r="IR29" s="89"/>
      <c r="IS29" s="89"/>
      <c r="IT29" s="89"/>
      <c r="IU29" s="89"/>
    </row>
    <row r="30" spans="1:255" s="90" customFormat="1" ht="12" customHeight="1" x14ac:dyDescent="0.25">
      <c r="A30" s="82"/>
      <c r="B30" s="111" t="s">
        <v>67</v>
      </c>
      <c r="C30" s="112" t="s">
        <v>20</v>
      </c>
      <c r="D30" s="112">
        <v>80</v>
      </c>
      <c r="E30" s="112" t="s">
        <v>100</v>
      </c>
      <c r="F30" s="113">
        <v>22000</v>
      </c>
      <c r="G30" s="114">
        <f t="shared" si="0"/>
        <v>1760000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  <c r="IU30" s="89"/>
    </row>
    <row r="31" spans="1:255" s="90" customFormat="1" ht="12" customHeight="1" x14ac:dyDescent="0.25">
      <c r="A31" s="82"/>
      <c r="B31" s="111" t="s">
        <v>101</v>
      </c>
      <c r="C31" s="112" t="s">
        <v>20</v>
      </c>
      <c r="D31" s="112">
        <v>120</v>
      </c>
      <c r="E31" s="112" t="s">
        <v>100</v>
      </c>
      <c r="F31" s="113">
        <v>22000</v>
      </c>
      <c r="G31" s="114">
        <f t="shared" si="0"/>
        <v>2640000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  <c r="IR31" s="89"/>
      <c r="IS31" s="89"/>
      <c r="IT31" s="89"/>
      <c r="IU31" s="89"/>
    </row>
    <row r="32" spans="1:255" s="90" customFormat="1" ht="12" customHeight="1" x14ac:dyDescent="0.25">
      <c r="A32" s="82"/>
      <c r="B32" s="111" t="s">
        <v>102</v>
      </c>
      <c r="C32" s="112" t="s">
        <v>20</v>
      </c>
      <c r="D32" s="112">
        <v>135</v>
      </c>
      <c r="E32" s="112" t="s">
        <v>103</v>
      </c>
      <c r="F32" s="113">
        <v>22000</v>
      </c>
      <c r="G32" s="114">
        <f t="shared" si="0"/>
        <v>2970000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  <c r="IT32" s="89"/>
      <c r="IU32" s="89"/>
    </row>
    <row r="33" spans="1:255" s="90" customFormat="1" ht="12" customHeight="1" x14ac:dyDescent="0.25">
      <c r="A33" s="82"/>
      <c r="B33" s="111" t="s">
        <v>104</v>
      </c>
      <c r="C33" s="112" t="s">
        <v>20</v>
      </c>
      <c r="D33" s="112">
        <v>175</v>
      </c>
      <c r="E33" s="112" t="s">
        <v>103</v>
      </c>
      <c r="F33" s="113">
        <v>22000</v>
      </c>
      <c r="G33" s="114">
        <f t="shared" si="0"/>
        <v>3850000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</row>
    <row r="34" spans="1:255" ht="12.75" customHeight="1" x14ac:dyDescent="0.25">
      <c r="A34" s="5"/>
      <c r="B34" s="115" t="s">
        <v>21</v>
      </c>
      <c r="C34" s="116"/>
      <c r="D34" s="116"/>
      <c r="E34" s="116"/>
      <c r="F34" s="117"/>
      <c r="G34" s="118">
        <f>SUM(G21:G33)</f>
        <v>17182000</v>
      </c>
      <c r="IS34" s="1"/>
      <c r="IT34" s="1"/>
      <c r="IU34" s="1"/>
    </row>
    <row r="35" spans="1:255" s="1" customFormat="1" ht="12" customHeight="1" x14ac:dyDescent="0.25">
      <c r="A35" s="2"/>
      <c r="B35" s="12"/>
      <c r="C35" s="14"/>
      <c r="D35" s="14"/>
      <c r="E35" s="14"/>
      <c r="F35" s="15"/>
      <c r="G35" s="63"/>
    </row>
    <row r="36" spans="1:255" ht="12" customHeight="1" x14ac:dyDescent="0.25">
      <c r="A36" s="5"/>
      <c r="B36" s="104" t="s">
        <v>22</v>
      </c>
      <c r="C36" s="105"/>
      <c r="D36" s="106"/>
      <c r="E36" s="106"/>
      <c r="F36" s="107"/>
      <c r="G36" s="108"/>
      <c r="IS36" s="1"/>
      <c r="IT36" s="1"/>
      <c r="IU36" s="1"/>
    </row>
    <row r="37" spans="1:255" ht="24" customHeight="1" x14ac:dyDescent="0.25">
      <c r="A37" s="5"/>
      <c r="B37" s="109" t="s">
        <v>14</v>
      </c>
      <c r="C37" s="110" t="s">
        <v>15</v>
      </c>
      <c r="D37" s="110" t="s">
        <v>16</v>
      </c>
      <c r="E37" s="109" t="s">
        <v>66</v>
      </c>
      <c r="F37" s="110" t="s">
        <v>18</v>
      </c>
      <c r="G37" s="109" t="s">
        <v>19</v>
      </c>
      <c r="IS37" s="1"/>
      <c r="IT37" s="1"/>
      <c r="IU37" s="1"/>
    </row>
    <row r="38" spans="1:255" s="90" customFormat="1" ht="12" customHeight="1" x14ac:dyDescent="0.25">
      <c r="A38" s="82"/>
      <c r="B38" s="111" t="s">
        <v>139</v>
      </c>
      <c r="C38" s="112" t="s">
        <v>105</v>
      </c>
      <c r="D38" s="119">
        <v>3</v>
      </c>
      <c r="E38" s="112" t="s">
        <v>85</v>
      </c>
      <c r="F38" s="120">
        <v>22000</v>
      </c>
      <c r="G38" s="114">
        <f>D38*F38</f>
        <v>66000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ht="12.75" customHeight="1" x14ac:dyDescent="0.25">
      <c r="A39" s="5"/>
      <c r="B39" s="115" t="s">
        <v>23</v>
      </c>
      <c r="C39" s="116"/>
      <c r="D39" s="116"/>
      <c r="E39" s="116"/>
      <c r="F39" s="117"/>
      <c r="G39" s="118">
        <f>+G38</f>
        <v>66000</v>
      </c>
      <c r="IS39" s="1"/>
      <c r="IT39" s="1"/>
      <c r="IU39" s="1"/>
    </row>
    <row r="40" spans="1:255" s="1" customFormat="1" ht="12" customHeight="1" x14ac:dyDescent="0.25">
      <c r="A40" s="2"/>
      <c r="B40" s="12"/>
      <c r="C40" s="14"/>
      <c r="D40" s="14"/>
      <c r="E40" s="14"/>
      <c r="F40" s="15"/>
      <c r="G40" s="63"/>
    </row>
    <row r="41" spans="1:255" ht="12" customHeight="1" x14ac:dyDescent="0.25">
      <c r="A41" s="5"/>
      <c r="B41" s="104" t="s">
        <v>24</v>
      </c>
      <c r="C41" s="105"/>
      <c r="D41" s="106"/>
      <c r="E41" s="106"/>
      <c r="F41" s="107"/>
      <c r="G41" s="108"/>
      <c r="IS41" s="1"/>
      <c r="IT41" s="1"/>
      <c r="IU41" s="1"/>
    </row>
    <row r="42" spans="1:255" ht="24" customHeight="1" x14ac:dyDescent="0.25">
      <c r="A42" s="5"/>
      <c r="B42" s="109" t="s">
        <v>14</v>
      </c>
      <c r="C42" s="110" t="s">
        <v>15</v>
      </c>
      <c r="D42" s="110" t="s">
        <v>16</v>
      </c>
      <c r="E42" s="109" t="s">
        <v>17</v>
      </c>
      <c r="F42" s="110" t="s">
        <v>18</v>
      </c>
      <c r="G42" s="109" t="s">
        <v>19</v>
      </c>
      <c r="IS42" s="1"/>
      <c r="IT42" s="1"/>
      <c r="IU42" s="1"/>
    </row>
    <row r="43" spans="1:255" s="90" customFormat="1" ht="12" customHeight="1" x14ac:dyDescent="0.25">
      <c r="A43" s="82"/>
      <c r="B43" s="111" t="s">
        <v>60</v>
      </c>
      <c r="C43" s="112" t="s">
        <v>25</v>
      </c>
      <c r="D43" s="112">
        <v>0.6</v>
      </c>
      <c r="E43" s="112" t="s">
        <v>85</v>
      </c>
      <c r="F43" s="113">
        <v>175000</v>
      </c>
      <c r="G43" s="114">
        <f>D43*F43</f>
        <v>105000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  <c r="IR43" s="89"/>
      <c r="IS43" s="89"/>
      <c r="IT43" s="89"/>
      <c r="IU43" s="89"/>
    </row>
    <row r="44" spans="1:255" s="90" customFormat="1" ht="12" customHeight="1" x14ac:dyDescent="0.25">
      <c r="A44" s="82"/>
      <c r="B44" s="111" t="s">
        <v>106</v>
      </c>
      <c r="C44" s="112" t="s">
        <v>25</v>
      </c>
      <c r="D44" s="112">
        <v>0.7</v>
      </c>
      <c r="E44" s="112" t="s">
        <v>87</v>
      </c>
      <c r="F44" s="113">
        <v>175000</v>
      </c>
      <c r="G44" s="114">
        <f t="shared" ref="G44" si="1">D44*F44</f>
        <v>122499.99999999999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</row>
    <row r="45" spans="1:255" ht="12.75" customHeight="1" x14ac:dyDescent="0.25">
      <c r="A45" s="5"/>
      <c r="B45" s="115" t="s">
        <v>26</v>
      </c>
      <c r="C45" s="116"/>
      <c r="D45" s="116"/>
      <c r="E45" s="116"/>
      <c r="F45" s="117"/>
      <c r="G45" s="118">
        <f>SUM(G43:G44)</f>
        <v>227500</v>
      </c>
      <c r="IS45" s="1"/>
      <c r="IT45" s="1"/>
      <c r="IU45" s="1"/>
    </row>
    <row r="46" spans="1:255" s="1" customFormat="1" ht="12" customHeight="1" x14ac:dyDescent="0.25">
      <c r="A46" s="2"/>
      <c r="B46" s="12"/>
      <c r="C46" s="14"/>
      <c r="D46" s="14"/>
      <c r="E46" s="14"/>
      <c r="F46" s="15"/>
      <c r="G46" s="63"/>
    </row>
    <row r="47" spans="1:255" ht="12" customHeight="1" x14ac:dyDescent="0.25">
      <c r="A47" s="5"/>
      <c r="B47" s="104" t="s">
        <v>27</v>
      </c>
      <c r="C47" s="105"/>
      <c r="D47" s="106"/>
      <c r="E47" s="106"/>
      <c r="F47" s="107"/>
      <c r="G47" s="108"/>
      <c r="IS47" s="1"/>
      <c r="IT47" s="1"/>
      <c r="IU47" s="1"/>
    </row>
    <row r="48" spans="1:255" ht="24" customHeight="1" x14ac:dyDescent="0.25">
      <c r="A48" s="5"/>
      <c r="B48" s="109" t="s">
        <v>28</v>
      </c>
      <c r="C48" s="110" t="s">
        <v>29</v>
      </c>
      <c r="D48" s="110" t="s">
        <v>30</v>
      </c>
      <c r="E48" s="109" t="s">
        <v>17</v>
      </c>
      <c r="F48" s="110" t="s">
        <v>18</v>
      </c>
      <c r="G48" s="109" t="s">
        <v>19</v>
      </c>
      <c r="IS48" s="1"/>
      <c r="IT48" s="1"/>
      <c r="IU48" s="1"/>
    </row>
    <row r="49" spans="1:255" s="90" customFormat="1" ht="12" customHeight="1" x14ac:dyDescent="0.25">
      <c r="A49" s="82"/>
      <c r="B49" s="121" t="s">
        <v>61</v>
      </c>
      <c r="C49" s="112" t="s">
        <v>62</v>
      </c>
      <c r="D49" s="112">
        <v>30000</v>
      </c>
      <c r="E49" s="112" t="s">
        <v>87</v>
      </c>
      <c r="F49" s="113">
        <v>200</v>
      </c>
      <c r="G49" s="114">
        <f>D49*F49</f>
        <v>6000000</v>
      </c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90" customFormat="1" ht="12" customHeight="1" x14ac:dyDescent="0.25">
      <c r="A50" s="82"/>
      <c r="B50" s="121" t="s">
        <v>70</v>
      </c>
      <c r="C50" s="112"/>
      <c r="D50" s="112"/>
      <c r="E50" s="112"/>
      <c r="F50" s="113"/>
      <c r="G50" s="114" t="s">
        <v>58</v>
      </c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  <c r="IR50" s="89"/>
      <c r="IS50" s="89"/>
      <c r="IT50" s="89"/>
      <c r="IU50" s="89"/>
    </row>
    <row r="51" spans="1:255" s="90" customFormat="1" ht="12" customHeight="1" x14ac:dyDescent="0.25">
      <c r="A51" s="82"/>
      <c r="B51" s="111" t="s">
        <v>107</v>
      </c>
      <c r="C51" s="112" t="s">
        <v>68</v>
      </c>
      <c r="D51" s="112">
        <v>1</v>
      </c>
      <c r="E51" s="112" t="s">
        <v>109</v>
      </c>
      <c r="F51" s="113">
        <v>85560</v>
      </c>
      <c r="G51" s="114">
        <f t="shared" ref="G51:G57" si="2">D51*F51</f>
        <v>85560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  <c r="IU51" s="89"/>
    </row>
    <row r="52" spans="1:255" s="90" customFormat="1" ht="12" customHeight="1" x14ac:dyDescent="0.25">
      <c r="A52" s="82"/>
      <c r="B52" s="111" t="s">
        <v>72</v>
      </c>
      <c r="C52" s="112" t="s">
        <v>68</v>
      </c>
      <c r="D52" s="112">
        <v>6</v>
      </c>
      <c r="E52" s="112" t="s">
        <v>110</v>
      </c>
      <c r="F52" s="113">
        <v>30360</v>
      </c>
      <c r="G52" s="114">
        <f t="shared" si="2"/>
        <v>182160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  <c r="IR52" s="89"/>
      <c r="IS52" s="89"/>
      <c r="IT52" s="89"/>
      <c r="IU52" s="89"/>
    </row>
    <row r="53" spans="1:255" s="90" customFormat="1" ht="12" customHeight="1" x14ac:dyDescent="0.25">
      <c r="A53" s="82"/>
      <c r="B53" s="111" t="s">
        <v>108</v>
      </c>
      <c r="C53" s="112" t="s">
        <v>68</v>
      </c>
      <c r="D53" s="112">
        <v>1</v>
      </c>
      <c r="E53" s="112" t="s">
        <v>109</v>
      </c>
      <c r="F53" s="113">
        <v>39330</v>
      </c>
      <c r="G53" s="114">
        <f t="shared" si="2"/>
        <v>39330</v>
      </c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  <c r="IR53" s="89"/>
      <c r="IS53" s="89"/>
      <c r="IT53" s="89"/>
      <c r="IU53" s="89"/>
    </row>
    <row r="54" spans="1:255" s="90" customFormat="1" ht="12" customHeight="1" x14ac:dyDescent="0.25">
      <c r="A54" s="82"/>
      <c r="B54" s="121" t="s">
        <v>111</v>
      </c>
      <c r="C54" s="112"/>
      <c r="D54" s="112"/>
      <c r="E54" s="112"/>
      <c r="F54" s="113"/>
      <c r="G54" s="114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  <c r="IR54" s="89"/>
      <c r="IS54" s="89"/>
      <c r="IT54" s="89"/>
      <c r="IU54" s="89"/>
    </row>
    <row r="55" spans="1:255" s="90" customFormat="1" ht="12" customHeight="1" x14ac:dyDescent="0.25">
      <c r="A55" s="82"/>
      <c r="B55" s="111" t="s">
        <v>112</v>
      </c>
      <c r="C55" s="112" t="s">
        <v>114</v>
      </c>
      <c r="D55" s="112">
        <v>35</v>
      </c>
      <c r="E55" s="112" t="s">
        <v>85</v>
      </c>
      <c r="F55" s="113">
        <v>8970</v>
      </c>
      <c r="G55" s="114">
        <f t="shared" si="2"/>
        <v>313950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</row>
    <row r="56" spans="1:255" s="90" customFormat="1" ht="12" customHeight="1" x14ac:dyDescent="0.25">
      <c r="A56" s="82"/>
      <c r="B56" s="111" t="s">
        <v>59</v>
      </c>
      <c r="C56" s="112" t="s">
        <v>63</v>
      </c>
      <c r="D56" s="112">
        <v>500</v>
      </c>
      <c r="E56" s="112" t="s">
        <v>109</v>
      </c>
      <c r="F56" s="113">
        <v>1380</v>
      </c>
      <c r="G56" s="114">
        <f>D56*F56</f>
        <v>690000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</row>
    <row r="57" spans="1:255" s="90" customFormat="1" ht="12" customHeight="1" x14ac:dyDescent="0.25">
      <c r="A57" s="82"/>
      <c r="B57" s="111" t="s">
        <v>113</v>
      </c>
      <c r="C57" s="112" t="s">
        <v>63</v>
      </c>
      <c r="D57" s="112">
        <v>2000</v>
      </c>
      <c r="E57" s="112" t="s">
        <v>115</v>
      </c>
      <c r="F57" s="113">
        <v>1380</v>
      </c>
      <c r="G57" s="114">
        <f t="shared" si="2"/>
        <v>2760000</v>
      </c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</row>
    <row r="58" spans="1:255" s="90" customFormat="1" ht="12" customHeight="1" x14ac:dyDescent="0.25">
      <c r="A58" s="82"/>
      <c r="B58" s="111" t="s">
        <v>71</v>
      </c>
      <c r="C58" s="112" t="s">
        <v>68</v>
      </c>
      <c r="D58" s="112">
        <v>5</v>
      </c>
      <c r="E58" s="112" t="s">
        <v>110</v>
      </c>
      <c r="F58" s="113">
        <v>20700</v>
      </c>
      <c r="G58" s="114">
        <f>D58*F58</f>
        <v>103500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89"/>
      <c r="IQ58" s="89"/>
      <c r="IR58" s="89"/>
      <c r="IS58" s="89"/>
      <c r="IT58" s="89"/>
      <c r="IU58" s="89"/>
    </row>
    <row r="59" spans="1:255" s="90" customFormat="1" ht="12" customHeight="1" x14ac:dyDescent="0.25">
      <c r="A59" s="82"/>
      <c r="B59" s="121" t="s">
        <v>73</v>
      </c>
      <c r="C59" s="112"/>
      <c r="D59" s="112"/>
      <c r="E59" s="112"/>
      <c r="F59" s="113"/>
      <c r="G59" s="114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  <c r="HV59" s="89"/>
      <c r="HW59" s="89"/>
      <c r="HX59" s="89"/>
      <c r="HY59" s="89"/>
      <c r="HZ59" s="89"/>
      <c r="IA59" s="89"/>
      <c r="IB59" s="89"/>
      <c r="IC59" s="89"/>
      <c r="ID59" s="89"/>
      <c r="IE59" s="89"/>
      <c r="IF59" s="89"/>
      <c r="IG59" s="89"/>
      <c r="IH59" s="89"/>
      <c r="II59" s="89"/>
      <c r="IJ59" s="89"/>
      <c r="IK59" s="89"/>
      <c r="IL59" s="89"/>
      <c r="IM59" s="89"/>
      <c r="IN59" s="89"/>
      <c r="IO59" s="89"/>
      <c r="IP59" s="89"/>
      <c r="IQ59" s="89"/>
      <c r="IR59" s="89"/>
      <c r="IS59" s="89"/>
      <c r="IT59" s="89"/>
      <c r="IU59" s="89"/>
    </row>
    <row r="60" spans="1:255" s="90" customFormat="1" ht="12" customHeight="1" x14ac:dyDescent="0.25">
      <c r="A60" s="82"/>
      <c r="B60" s="111" t="s">
        <v>116</v>
      </c>
      <c r="C60" s="112" t="s">
        <v>63</v>
      </c>
      <c r="D60" s="112">
        <v>2</v>
      </c>
      <c r="E60" s="112" t="s">
        <v>109</v>
      </c>
      <c r="F60" s="113">
        <v>11730</v>
      </c>
      <c r="G60" s="114">
        <f t="shared" ref="G60:G78" si="3">D60*F60</f>
        <v>23460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</row>
    <row r="61" spans="1:255" s="90" customFormat="1" ht="12" customHeight="1" x14ac:dyDescent="0.25">
      <c r="A61" s="82"/>
      <c r="B61" s="111" t="s">
        <v>69</v>
      </c>
      <c r="C61" s="112" t="s">
        <v>68</v>
      </c>
      <c r="D61" s="112">
        <v>1</v>
      </c>
      <c r="E61" s="112" t="s">
        <v>91</v>
      </c>
      <c r="F61" s="113">
        <v>89700</v>
      </c>
      <c r="G61" s="114">
        <f t="shared" si="3"/>
        <v>89700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</row>
    <row r="62" spans="1:255" s="90" customFormat="1" ht="12" customHeight="1" x14ac:dyDescent="0.25">
      <c r="A62" s="82"/>
      <c r="B62" s="111" t="s">
        <v>117</v>
      </c>
      <c r="C62" s="112" t="s">
        <v>68</v>
      </c>
      <c r="D62" s="112">
        <v>2</v>
      </c>
      <c r="E62" s="112" t="s">
        <v>109</v>
      </c>
      <c r="F62" s="113">
        <v>96600</v>
      </c>
      <c r="G62" s="114">
        <f t="shared" si="3"/>
        <v>193200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  <c r="IO62" s="89"/>
      <c r="IP62" s="89"/>
      <c r="IQ62" s="89"/>
      <c r="IR62" s="89"/>
      <c r="IS62" s="89"/>
      <c r="IT62" s="89"/>
      <c r="IU62" s="89"/>
    </row>
    <row r="63" spans="1:255" s="90" customFormat="1" ht="12" customHeight="1" x14ac:dyDescent="0.25">
      <c r="A63" s="82"/>
      <c r="B63" s="121" t="s">
        <v>74</v>
      </c>
      <c r="C63" s="112"/>
      <c r="D63" s="112"/>
      <c r="E63" s="112"/>
      <c r="F63" s="113"/>
      <c r="G63" s="114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</row>
    <row r="64" spans="1:255" s="90" customFormat="1" ht="12" customHeight="1" x14ac:dyDescent="0.25">
      <c r="A64" s="82"/>
      <c r="B64" s="111" t="s">
        <v>118</v>
      </c>
      <c r="C64" s="112" t="s">
        <v>63</v>
      </c>
      <c r="D64" s="112">
        <v>5</v>
      </c>
      <c r="E64" s="112" t="s">
        <v>124</v>
      </c>
      <c r="F64" s="113">
        <v>29670</v>
      </c>
      <c r="G64" s="114">
        <f t="shared" si="3"/>
        <v>148350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89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89"/>
      <c r="IQ64" s="89"/>
      <c r="IR64" s="89"/>
      <c r="IS64" s="89"/>
      <c r="IT64" s="89"/>
      <c r="IU64" s="89"/>
    </row>
    <row r="65" spans="1:255" s="90" customFormat="1" ht="12" customHeight="1" x14ac:dyDescent="0.25">
      <c r="A65" s="82"/>
      <c r="B65" s="111" t="s">
        <v>119</v>
      </c>
      <c r="C65" s="112" t="s">
        <v>63</v>
      </c>
      <c r="D65" s="112">
        <v>1</v>
      </c>
      <c r="E65" s="112" t="s">
        <v>125</v>
      </c>
      <c r="F65" s="113">
        <v>110400</v>
      </c>
      <c r="G65" s="114">
        <f t="shared" si="3"/>
        <v>110400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  <c r="IT65" s="89"/>
      <c r="IU65" s="89"/>
    </row>
    <row r="66" spans="1:255" s="90" customFormat="1" ht="12" customHeight="1" x14ac:dyDescent="0.25">
      <c r="A66" s="82"/>
      <c r="B66" s="111" t="s">
        <v>120</v>
      </c>
      <c r="C66" s="112" t="s">
        <v>63</v>
      </c>
      <c r="D66" s="112">
        <v>1</v>
      </c>
      <c r="E66" s="112" t="s">
        <v>124</v>
      </c>
      <c r="F66" s="113">
        <v>207000</v>
      </c>
      <c r="G66" s="114">
        <f t="shared" si="3"/>
        <v>207000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  <c r="IU66" s="89"/>
    </row>
    <row r="67" spans="1:255" s="90" customFormat="1" ht="12" customHeight="1" x14ac:dyDescent="0.25">
      <c r="A67" s="82"/>
      <c r="B67" s="111" t="s">
        <v>123</v>
      </c>
      <c r="C67" s="112" t="s">
        <v>63</v>
      </c>
      <c r="D67" s="112">
        <v>2</v>
      </c>
      <c r="E67" s="112" t="s">
        <v>126</v>
      </c>
      <c r="F67" s="113">
        <v>29670</v>
      </c>
      <c r="G67" s="114">
        <f t="shared" si="3"/>
        <v>59340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  <c r="IM67" s="89"/>
      <c r="IN67" s="89"/>
      <c r="IO67" s="89"/>
      <c r="IP67" s="89"/>
      <c r="IQ67" s="89"/>
      <c r="IR67" s="89"/>
      <c r="IS67" s="89"/>
      <c r="IT67" s="89"/>
      <c r="IU67" s="89"/>
    </row>
    <row r="68" spans="1:255" s="90" customFormat="1" ht="12" customHeight="1" x14ac:dyDescent="0.25">
      <c r="A68" s="82"/>
      <c r="B68" s="111" t="s">
        <v>121</v>
      </c>
      <c r="C68" s="112" t="s">
        <v>68</v>
      </c>
      <c r="D68" s="112">
        <v>1</v>
      </c>
      <c r="E68" s="112" t="s">
        <v>126</v>
      </c>
      <c r="F68" s="113">
        <v>52267.5</v>
      </c>
      <c r="G68" s="114">
        <f t="shared" si="3"/>
        <v>52267.5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  <c r="IO68" s="89"/>
      <c r="IP68" s="89"/>
      <c r="IQ68" s="89"/>
      <c r="IR68" s="89"/>
      <c r="IS68" s="89"/>
      <c r="IT68" s="89"/>
      <c r="IU68" s="89"/>
    </row>
    <row r="69" spans="1:255" s="90" customFormat="1" ht="12" customHeight="1" x14ac:dyDescent="0.25">
      <c r="A69" s="82"/>
      <c r="B69" s="111" t="s">
        <v>122</v>
      </c>
      <c r="C69" s="112" t="s">
        <v>68</v>
      </c>
      <c r="D69" s="112">
        <v>1</v>
      </c>
      <c r="E69" s="112" t="s">
        <v>124</v>
      </c>
      <c r="F69" s="113">
        <v>32885.4</v>
      </c>
      <c r="G69" s="114">
        <f t="shared" si="3"/>
        <v>32885.4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89"/>
      <c r="IQ69" s="89"/>
      <c r="IR69" s="89"/>
      <c r="IS69" s="89"/>
      <c r="IT69" s="89"/>
      <c r="IU69" s="89"/>
    </row>
    <row r="70" spans="1:255" s="90" customFormat="1" ht="12" customHeight="1" x14ac:dyDescent="0.25">
      <c r="A70" s="82"/>
      <c r="B70" s="121" t="s">
        <v>32</v>
      </c>
      <c r="C70" s="112"/>
      <c r="D70" s="112"/>
      <c r="E70" s="112"/>
      <c r="F70" s="113"/>
      <c r="G70" s="114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89"/>
      <c r="IQ70" s="89"/>
      <c r="IR70" s="89"/>
      <c r="IS70" s="89"/>
      <c r="IT70" s="89"/>
      <c r="IU70" s="89"/>
    </row>
    <row r="71" spans="1:255" s="90" customFormat="1" ht="12" customHeight="1" x14ac:dyDescent="0.25">
      <c r="A71" s="82"/>
      <c r="B71" s="111" t="s">
        <v>127</v>
      </c>
      <c r="C71" s="112" t="s">
        <v>63</v>
      </c>
      <c r="D71" s="112">
        <v>60</v>
      </c>
      <c r="E71" s="112" t="s">
        <v>87</v>
      </c>
      <c r="F71" s="113">
        <v>6210</v>
      </c>
      <c r="G71" s="114">
        <f t="shared" si="3"/>
        <v>372600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  <c r="IO71" s="89"/>
      <c r="IP71" s="89"/>
      <c r="IQ71" s="89"/>
      <c r="IR71" s="89"/>
      <c r="IS71" s="89"/>
      <c r="IT71" s="89"/>
      <c r="IU71" s="89"/>
    </row>
    <row r="72" spans="1:255" s="90" customFormat="1" ht="12" customHeight="1" x14ac:dyDescent="0.25">
      <c r="A72" s="82"/>
      <c r="B72" s="111" t="s">
        <v>128</v>
      </c>
      <c r="C72" s="112" t="s">
        <v>135</v>
      </c>
      <c r="D72" s="112">
        <v>5</v>
      </c>
      <c r="E72" s="112" t="s">
        <v>87</v>
      </c>
      <c r="F72" s="113">
        <v>213900</v>
      </c>
      <c r="G72" s="114">
        <f t="shared" si="3"/>
        <v>1069500</v>
      </c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  <c r="IO72" s="89"/>
      <c r="IP72" s="89"/>
      <c r="IQ72" s="89"/>
      <c r="IR72" s="89"/>
      <c r="IS72" s="89"/>
      <c r="IT72" s="89"/>
      <c r="IU72" s="89"/>
    </row>
    <row r="73" spans="1:255" s="90" customFormat="1" ht="12" customHeight="1" x14ac:dyDescent="0.25">
      <c r="A73" s="82"/>
      <c r="B73" s="111" t="s">
        <v>129</v>
      </c>
      <c r="C73" s="112" t="s">
        <v>63</v>
      </c>
      <c r="D73" s="112">
        <v>250</v>
      </c>
      <c r="E73" s="112" t="s">
        <v>87</v>
      </c>
      <c r="F73" s="113">
        <v>2898</v>
      </c>
      <c r="G73" s="114">
        <f t="shared" si="3"/>
        <v>724500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  <c r="FL73" s="89"/>
      <c r="FM73" s="89"/>
      <c r="FN73" s="89"/>
      <c r="FO73" s="89"/>
      <c r="FP73" s="89"/>
      <c r="FQ73" s="89"/>
      <c r="FR73" s="89"/>
      <c r="FS73" s="89"/>
      <c r="FT73" s="89"/>
      <c r="FU73" s="89"/>
      <c r="FV73" s="89"/>
      <c r="FW73" s="89"/>
      <c r="FX73" s="89"/>
      <c r="FY73" s="89"/>
      <c r="FZ73" s="89"/>
      <c r="GA73" s="89"/>
      <c r="GB73" s="89"/>
      <c r="GC73" s="89"/>
      <c r="GD73" s="89"/>
      <c r="GE73" s="89"/>
      <c r="GF73" s="89"/>
      <c r="GG73" s="89"/>
      <c r="GH73" s="89"/>
      <c r="GI73" s="89"/>
      <c r="GJ73" s="89"/>
      <c r="GK73" s="89"/>
      <c r="GL73" s="89"/>
      <c r="GM73" s="89"/>
      <c r="GN73" s="89"/>
      <c r="GO73" s="89"/>
      <c r="GP73" s="89"/>
      <c r="GQ73" s="89"/>
      <c r="GR73" s="89"/>
      <c r="GS73" s="89"/>
      <c r="GT73" s="89"/>
      <c r="GU73" s="89"/>
      <c r="GV73" s="89"/>
      <c r="GW73" s="89"/>
      <c r="GX73" s="89"/>
      <c r="GY73" s="89"/>
      <c r="GZ73" s="89"/>
      <c r="HA73" s="89"/>
      <c r="HB73" s="89"/>
      <c r="HC73" s="89"/>
      <c r="HD73" s="89"/>
      <c r="HE73" s="89"/>
      <c r="HF73" s="89"/>
      <c r="HG73" s="89"/>
      <c r="HH73" s="89"/>
      <c r="HI73" s="89"/>
      <c r="HJ73" s="89"/>
      <c r="HK73" s="89"/>
      <c r="HL73" s="89"/>
      <c r="HM73" s="89"/>
      <c r="HN73" s="89"/>
      <c r="HO73" s="89"/>
      <c r="HP73" s="89"/>
      <c r="HQ73" s="89"/>
      <c r="HR73" s="89"/>
      <c r="HS73" s="89"/>
      <c r="HT73" s="89"/>
      <c r="HU73" s="89"/>
      <c r="HV73" s="89"/>
      <c r="HW73" s="89"/>
      <c r="HX73" s="89"/>
      <c r="HY73" s="89"/>
      <c r="HZ73" s="89"/>
      <c r="IA73" s="89"/>
      <c r="IB73" s="89"/>
      <c r="IC73" s="89"/>
      <c r="ID73" s="89"/>
      <c r="IE73" s="89"/>
      <c r="IF73" s="89"/>
      <c r="IG73" s="89"/>
      <c r="IH73" s="89"/>
      <c r="II73" s="89"/>
      <c r="IJ73" s="89"/>
      <c r="IK73" s="89"/>
      <c r="IL73" s="89"/>
      <c r="IM73" s="89"/>
      <c r="IN73" s="89"/>
      <c r="IO73" s="89"/>
      <c r="IP73" s="89"/>
      <c r="IQ73" s="89"/>
      <c r="IR73" s="89"/>
      <c r="IS73" s="89"/>
      <c r="IT73" s="89"/>
      <c r="IU73" s="89"/>
    </row>
    <row r="74" spans="1:255" s="90" customFormat="1" ht="12" customHeight="1" x14ac:dyDescent="0.25">
      <c r="A74" s="82"/>
      <c r="B74" s="111" t="s">
        <v>130</v>
      </c>
      <c r="C74" s="112" t="s">
        <v>63</v>
      </c>
      <c r="D74" s="112">
        <v>1900</v>
      </c>
      <c r="E74" s="112" t="s">
        <v>85</v>
      </c>
      <c r="F74" s="113">
        <v>2898</v>
      </c>
      <c r="G74" s="114">
        <f t="shared" si="3"/>
        <v>5506200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  <c r="IM74" s="89"/>
      <c r="IN74" s="89"/>
      <c r="IO74" s="89"/>
      <c r="IP74" s="89"/>
      <c r="IQ74" s="89"/>
      <c r="IR74" s="89"/>
      <c r="IS74" s="89"/>
      <c r="IT74" s="89"/>
      <c r="IU74" s="89"/>
    </row>
    <row r="75" spans="1:255" s="90" customFormat="1" ht="12" customHeight="1" x14ac:dyDescent="0.25">
      <c r="A75" s="82"/>
      <c r="B75" s="111" t="s">
        <v>131</v>
      </c>
      <c r="C75" s="112" t="s">
        <v>63</v>
      </c>
      <c r="D75" s="112">
        <v>700</v>
      </c>
      <c r="E75" s="112" t="s">
        <v>85</v>
      </c>
      <c r="F75" s="113">
        <v>2898</v>
      </c>
      <c r="G75" s="114">
        <f t="shared" si="3"/>
        <v>2028600</v>
      </c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  <c r="IM75" s="89"/>
      <c r="IN75" s="89"/>
      <c r="IO75" s="89"/>
      <c r="IP75" s="89"/>
      <c r="IQ75" s="89"/>
      <c r="IR75" s="89"/>
      <c r="IS75" s="89"/>
      <c r="IT75" s="89"/>
      <c r="IU75" s="89"/>
    </row>
    <row r="76" spans="1:255" s="90" customFormat="1" ht="12" customHeight="1" x14ac:dyDescent="0.25">
      <c r="A76" s="82"/>
      <c r="B76" s="111" t="s">
        <v>132</v>
      </c>
      <c r="C76" s="112" t="s">
        <v>62</v>
      </c>
      <c r="D76" s="112">
        <v>3300</v>
      </c>
      <c r="E76" s="112" t="s">
        <v>85</v>
      </c>
      <c r="F76" s="113">
        <v>414</v>
      </c>
      <c r="G76" s="114">
        <f t="shared" si="3"/>
        <v>1366200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  <c r="FL76" s="89"/>
      <c r="FM76" s="89"/>
      <c r="FN76" s="89"/>
      <c r="FO76" s="89"/>
      <c r="FP76" s="89"/>
      <c r="FQ76" s="89"/>
      <c r="FR76" s="89"/>
      <c r="FS76" s="89"/>
      <c r="FT76" s="89"/>
      <c r="FU76" s="89"/>
      <c r="FV76" s="89"/>
      <c r="FW76" s="89"/>
      <c r="FX76" s="89"/>
      <c r="FY76" s="89"/>
      <c r="FZ76" s="89"/>
      <c r="GA76" s="89"/>
      <c r="GB76" s="89"/>
      <c r="GC76" s="89"/>
      <c r="GD76" s="89"/>
      <c r="GE76" s="89"/>
      <c r="GF76" s="89"/>
      <c r="GG76" s="89"/>
      <c r="GH76" s="89"/>
      <c r="GI76" s="89"/>
      <c r="GJ76" s="89"/>
      <c r="GK76" s="89"/>
      <c r="GL76" s="89"/>
      <c r="GM76" s="89"/>
      <c r="GN76" s="89"/>
      <c r="GO76" s="89"/>
      <c r="GP76" s="89"/>
      <c r="GQ76" s="89"/>
      <c r="GR76" s="89"/>
      <c r="GS76" s="89"/>
      <c r="GT76" s="89"/>
      <c r="GU76" s="89"/>
      <c r="GV76" s="89"/>
      <c r="GW76" s="89"/>
      <c r="GX76" s="89"/>
      <c r="GY76" s="89"/>
      <c r="GZ76" s="89"/>
      <c r="HA76" s="89"/>
      <c r="HB76" s="89"/>
      <c r="HC76" s="89"/>
      <c r="HD76" s="89"/>
      <c r="HE76" s="89"/>
      <c r="HF76" s="89"/>
      <c r="HG76" s="89"/>
      <c r="HH76" s="89"/>
      <c r="HI76" s="89"/>
      <c r="HJ76" s="89"/>
      <c r="HK76" s="89"/>
      <c r="HL76" s="89"/>
      <c r="HM76" s="89"/>
      <c r="HN76" s="89"/>
      <c r="HO76" s="89"/>
      <c r="HP76" s="89"/>
      <c r="HQ76" s="89"/>
      <c r="HR76" s="89"/>
      <c r="HS76" s="89"/>
      <c r="HT76" s="89"/>
      <c r="HU76" s="89"/>
      <c r="HV76" s="89"/>
      <c r="HW76" s="89"/>
      <c r="HX76" s="89"/>
      <c r="HY76" s="89"/>
      <c r="HZ76" s="89"/>
      <c r="IA76" s="89"/>
      <c r="IB76" s="89"/>
      <c r="IC76" s="89"/>
      <c r="ID76" s="89"/>
      <c r="IE76" s="89"/>
      <c r="IF76" s="89"/>
      <c r="IG76" s="89"/>
      <c r="IH76" s="89"/>
      <c r="II76" s="89"/>
      <c r="IJ76" s="89"/>
      <c r="IK76" s="89"/>
      <c r="IL76" s="89"/>
      <c r="IM76" s="89"/>
      <c r="IN76" s="89"/>
      <c r="IO76" s="89"/>
      <c r="IP76" s="89"/>
      <c r="IQ76" s="89"/>
      <c r="IR76" s="89"/>
      <c r="IS76" s="89"/>
      <c r="IT76" s="89"/>
      <c r="IU76" s="89"/>
    </row>
    <row r="77" spans="1:255" s="90" customFormat="1" ht="12" customHeight="1" x14ac:dyDescent="0.25">
      <c r="A77" s="82"/>
      <c r="B77" s="111" t="s">
        <v>134</v>
      </c>
      <c r="C77" s="112" t="s">
        <v>136</v>
      </c>
      <c r="D77" s="112">
        <v>1</v>
      </c>
      <c r="E77" s="112" t="s">
        <v>85</v>
      </c>
      <c r="F77" s="113">
        <v>48300</v>
      </c>
      <c r="G77" s="114">
        <f t="shared" si="3"/>
        <v>48300</v>
      </c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  <c r="FL77" s="89"/>
      <c r="FM77" s="89"/>
      <c r="FN77" s="89"/>
      <c r="FO77" s="89"/>
      <c r="FP77" s="89"/>
      <c r="FQ77" s="89"/>
      <c r="FR77" s="89"/>
      <c r="FS77" s="89"/>
      <c r="FT77" s="89"/>
      <c r="FU77" s="89"/>
      <c r="FV77" s="89"/>
      <c r="FW77" s="89"/>
      <c r="FX77" s="89"/>
      <c r="FY77" s="89"/>
      <c r="FZ77" s="89"/>
      <c r="GA77" s="89"/>
      <c r="GB77" s="89"/>
      <c r="GC77" s="89"/>
      <c r="GD77" s="89"/>
      <c r="GE77" s="89"/>
      <c r="GF77" s="89"/>
      <c r="GG77" s="89"/>
      <c r="GH77" s="89"/>
      <c r="GI77" s="89"/>
      <c r="GJ77" s="89"/>
      <c r="GK77" s="89"/>
      <c r="GL77" s="89"/>
      <c r="GM77" s="89"/>
      <c r="GN77" s="89"/>
      <c r="GO77" s="89"/>
      <c r="GP77" s="89"/>
      <c r="GQ77" s="89"/>
      <c r="GR77" s="89"/>
      <c r="GS77" s="89"/>
      <c r="GT77" s="89"/>
      <c r="GU77" s="89"/>
      <c r="GV77" s="89"/>
      <c r="GW77" s="89"/>
      <c r="GX77" s="89"/>
      <c r="GY77" s="89"/>
      <c r="GZ77" s="89"/>
      <c r="HA77" s="89"/>
      <c r="HB77" s="89"/>
      <c r="HC77" s="89"/>
      <c r="HD77" s="89"/>
      <c r="HE77" s="89"/>
      <c r="HF77" s="89"/>
      <c r="HG77" s="89"/>
      <c r="HH77" s="89"/>
      <c r="HI77" s="89"/>
      <c r="HJ77" s="89"/>
      <c r="HK77" s="89"/>
      <c r="HL77" s="89"/>
      <c r="HM77" s="89"/>
      <c r="HN77" s="89"/>
      <c r="HO77" s="89"/>
      <c r="HP77" s="89"/>
      <c r="HQ77" s="89"/>
      <c r="HR77" s="89"/>
      <c r="HS77" s="89"/>
      <c r="HT77" s="89"/>
      <c r="HU77" s="89"/>
      <c r="HV77" s="89"/>
      <c r="HW77" s="89"/>
      <c r="HX77" s="89"/>
      <c r="HY77" s="89"/>
      <c r="HZ77" s="89"/>
      <c r="IA77" s="89"/>
      <c r="IB77" s="89"/>
      <c r="IC77" s="89"/>
      <c r="ID77" s="89"/>
      <c r="IE77" s="89"/>
      <c r="IF77" s="89"/>
      <c r="IG77" s="89"/>
      <c r="IH77" s="89"/>
      <c r="II77" s="89"/>
      <c r="IJ77" s="89"/>
      <c r="IK77" s="89"/>
      <c r="IL77" s="89"/>
      <c r="IM77" s="89"/>
      <c r="IN77" s="89"/>
      <c r="IO77" s="89"/>
      <c r="IP77" s="89"/>
      <c r="IQ77" s="89"/>
      <c r="IR77" s="89"/>
      <c r="IS77" s="89"/>
      <c r="IT77" s="89"/>
      <c r="IU77" s="89"/>
    </row>
    <row r="78" spans="1:255" s="90" customFormat="1" ht="12" customHeight="1" x14ac:dyDescent="0.25">
      <c r="A78" s="82"/>
      <c r="B78" s="111" t="s">
        <v>133</v>
      </c>
      <c r="C78" s="112" t="s">
        <v>62</v>
      </c>
      <c r="D78" s="112">
        <v>8000</v>
      </c>
      <c r="E78" s="112" t="s">
        <v>137</v>
      </c>
      <c r="F78" s="113">
        <v>1000</v>
      </c>
      <c r="G78" s="114">
        <f t="shared" si="3"/>
        <v>8000000</v>
      </c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  <c r="IM78" s="89"/>
      <c r="IN78" s="89"/>
      <c r="IO78" s="89"/>
      <c r="IP78" s="89"/>
      <c r="IQ78" s="89"/>
      <c r="IR78" s="89"/>
      <c r="IS78" s="89"/>
      <c r="IT78" s="89"/>
      <c r="IU78" s="89"/>
    </row>
    <row r="79" spans="1:255" ht="12.75" customHeight="1" x14ac:dyDescent="0.25">
      <c r="A79" s="5"/>
      <c r="B79" s="115" t="s">
        <v>31</v>
      </c>
      <c r="C79" s="116"/>
      <c r="D79" s="116"/>
      <c r="E79" s="116"/>
      <c r="F79" s="117"/>
      <c r="G79" s="118">
        <f>SUM(G49:G78)</f>
        <v>30207002.899999999</v>
      </c>
      <c r="IS79" s="1"/>
      <c r="IT79" s="1"/>
      <c r="IU79" s="1"/>
    </row>
    <row r="80" spans="1:255" s="1" customFormat="1" ht="12" customHeight="1" x14ac:dyDescent="0.25">
      <c r="A80" s="2"/>
      <c r="B80" s="12"/>
      <c r="C80" s="14"/>
      <c r="D80" s="14"/>
      <c r="E80" s="14"/>
      <c r="F80" s="15"/>
      <c r="G80" s="63"/>
    </row>
    <row r="81" spans="1:255" ht="12" customHeight="1" x14ac:dyDescent="0.25">
      <c r="A81" s="5"/>
      <c r="B81" s="104" t="s">
        <v>32</v>
      </c>
      <c r="C81" s="105"/>
      <c r="D81" s="106"/>
      <c r="E81" s="106"/>
      <c r="F81" s="107"/>
      <c r="G81" s="108"/>
      <c r="IS81" s="1"/>
      <c r="IT81" s="1"/>
      <c r="IU81" s="1"/>
    </row>
    <row r="82" spans="1:255" ht="24" customHeight="1" x14ac:dyDescent="0.25">
      <c r="A82" s="5"/>
      <c r="B82" s="109" t="s">
        <v>33</v>
      </c>
      <c r="C82" s="110" t="s">
        <v>29</v>
      </c>
      <c r="D82" s="110" t="s">
        <v>30</v>
      </c>
      <c r="E82" s="109" t="s">
        <v>17</v>
      </c>
      <c r="F82" s="110" t="s">
        <v>18</v>
      </c>
      <c r="G82" s="109" t="s">
        <v>19</v>
      </c>
      <c r="IS82" s="1"/>
      <c r="IT82" s="1"/>
      <c r="IU82" s="1"/>
    </row>
    <row r="83" spans="1:255" s="90" customFormat="1" ht="12" customHeight="1" x14ac:dyDescent="0.25">
      <c r="A83" s="82"/>
      <c r="B83" s="111" t="s">
        <v>138</v>
      </c>
      <c r="C83" s="112" t="s">
        <v>62</v>
      </c>
      <c r="D83" s="112">
        <v>16</v>
      </c>
      <c r="E83" s="112" t="s">
        <v>137</v>
      </c>
      <c r="F83" s="113">
        <v>180000</v>
      </c>
      <c r="G83" s="114">
        <f>+F83*D83</f>
        <v>2880000</v>
      </c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  <c r="FH83" s="89"/>
      <c r="FI83" s="89"/>
      <c r="FJ83" s="89"/>
      <c r="FK83" s="89"/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  <c r="IM83" s="89"/>
      <c r="IN83" s="89"/>
      <c r="IO83" s="89"/>
      <c r="IP83" s="89"/>
      <c r="IQ83" s="89"/>
      <c r="IR83" s="89"/>
      <c r="IS83" s="89"/>
      <c r="IT83" s="89"/>
      <c r="IU83" s="89"/>
    </row>
    <row r="84" spans="1:255" ht="12.75" customHeight="1" x14ac:dyDescent="0.25">
      <c r="A84" s="5"/>
      <c r="B84" s="115" t="s">
        <v>34</v>
      </c>
      <c r="C84" s="116"/>
      <c r="D84" s="116"/>
      <c r="E84" s="116"/>
      <c r="F84" s="117"/>
      <c r="G84" s="118">
        <f>SUM(G83)</f>
        <v>2880000</v>
      </c>
      <c r="IS84" s="1"/>
      <c r="IT84" s="1"/>
      <c r="IU84" s="1"/>
    </row>
    <row r="85" spans="1:255" s="1" customFormat="1" ht="12" customHeight="1" x14ac:dyDescent="0.25">
      <c r="A85" s="2"/>
      <c r="B85" s="26"/>
      <c r="C85" s="26"/>
      <c r="D85" s="26"/>
      <c r="E85" s="26"/>
      <c r="F85" s="27"/>
      <c r="G85" s="64"/>
    </row>
    <row r="86" spans="1:255" ht="12" customHeight="1" x14ac:dyDescent="0.25">
      <c r="A86" s="23"/>
      <c r="B86" s="28" t="s">
        <v>35</v>
      </c>
      <c r="C86" s="29"/>
      <c r="D86" s="29"/>
      <c r="E86" s="29"/>
      <c r="F86" s="29"/>
      <c r="G86" s="30">
        <f>G34+G39+G45+G79+G84</f>
        <v>50562502.899999999</v>
      </c>
      <c r="IS86" s="1"/>
      <c r="IT86" s="1"/>
      <c r="IU86" s="1"/>
    </row>
    <row r="87" spans="1:255" ht="12" customHeight="1" x14ac:dyDescent="0.25">
      <c r="A87" s="23"/>
      <c r="B87" s="31" t="s">
        <v>36</v>
      </c>
      <c r="C87" s="17"/>
      <c r="D87" s="17"/>
      <c r="E87" s="17"/>
      <c r="F87" s="17"/>
      <c r="G87" s="32">
        <f>G86*0.05</f>
        <v>2528125.145</v>
      </c>
      <c r="IS87" s="1"/>
      <c r="IT87" s="1"/>
      <c r="IU87" s="1"/>
    </row>
    <row r="88" spans="1:255" ht="12" customHeight="1" x14ac:dyDescent="0.25">
      <c r="A88" s="23"/>
      <c r="B88" s="33" t="s">
        <v>37</v>
      </c>
      <c r="C88" s="16"/>
      <c r="D88" s="16"/>
      <c r="E88" s="16"/>
      <c r="F88" s="16"/>
      <c r="G88" s="34">
        <f>G87+G86</f>
        <v>53090628.045000002</v>
      </c>
      <c r="IS88" s="1"/>
      <c r="IT88" s="1"/>
      <c r="IU88" s="1"/>
    </row>
    <row r="89" spans="1:255" ht="12" customHeight="1" x14ac:dyDescent="0.25">
      <c r="A89" s="23"/>
      <c r="B89" s="31" t="s">
        <v>38</v>
      </c>
      <c r="C89" s="17"/>
      <c r="D89" s="17"/>
      <c r="E89" s="17"/>
      <c r="F89" s="17"/>
      <c r="G89" s="32">
        <f>G12</f>
        <v>64000000</v>
      </c>
      <c r="IS89" s="1"/>
      <c r="IT89" s="1"/>
      <c r="IU89" s="1"/>
    </row>
    <row r="90" spans="1:255" ht="12" customHeight="1" x14ac:dyDescent="0.25">
      <c r="A90" s="23"/>
      <c r="B90" s="35" t="s">
        <v>39</v>
      </c>
      <c r="C90" s="36"/>
      <c r="D90" s="36"/>
      <c r="E90" s="36"/>
      <c r="F90" s="36"/>
      <c r="G90" s="122">
        <f>G89-G88</f>
        <v>10909371.954999998</v>
      </c>
      <c r="IS90" s="1"/>
      <c r="IT90" s="1"/>
      <c r="IU90" s="1"/>
    </row>
    <row r="91" spans="1:255" s="1" customFormat="1" ht="12" customHeight="1" x14ac:dyDescent="0.25">
      <c r="A91" s="23"/>
      <c r="B91" s="24" t="s">
        <v>40</v>
      </c>
      <c r="C91" s="25"/>
      <c r="D91" s="25"/>
      <c r="E91" s="25"/>
      <c r="F91" s="25"/>
      <c r="G91" s="65"/>
    </row>
    <row r="92" spans="1:255" s="1" customFormat="1" ht="12.75" customHeight="1" thickBot="1" x14ac:dyDescent="0.3">
      <c r="A92" s="23"/>
      <c r="B92" s="37"/>
      <c r="C92" s="25"/>
      <c r="D92" s="25"/>
      <c r="E92" s="25"/>
      <c r="F92" s="25"/>
      <c r="G92" s="65"/>
    </row>
    <row r="93" spans="1:255" s="1" customFormat="1" ht="12" customHeight="1" x14ac:dyDescent="0.25">
      <c r="A93" s="23"/>
      <c r="B93" s="48" t="s">
        <v>41</v>
      </c>
      <c r="C93" s="49"/>
      <c r="D93" s="49"/>
      <c r="E93" s="49"/>
      <c r="F93" s="50"/>
      <c r="G93" s="65"/>
    </row>
    <row r="94" spans="1:255" s="1" customFormat="1" ht="12" customHeight="1" x14ac:dyDescent="0.25">
      <c r="A94" s="23"/>
      <c r="B94" s="51" t="s">
        <v>42</v>
      </c>
      <c r="C94" s="22"/>
      <c r="D94" s="22"/>
      <c r="E94" s="22"/>
      <c r="F94" s="52"/>
      <c r="G94" s="65"/>
    </row>
    <row r="95" spans="1:255" s="1" customFormat="1" ht="12" customHeight="1" x14ac:dyDescent="0.25">
      <c r="A95" s="23"/>
      <c r="B95" s="51" t="s">
        <v>43</v>
      </c>
      <c r="C95" s="22"/>
      <c r="D95" s="22"/>
      <c r="E95" s="22"/>
      <c r="F95" s="52"/>
      <c r="G95" s="65"/>
    </row>
    <row r="96" spans="1:255" s="1" customFormat="1" ht="12" customHeight="1" x14ac:dyDescent="0.25">
      <c r="A96" s="23"/>
      <c r="B96" s="51" t="s">
        <v>143</v>
      </c>
      <c r="C96" s="22"/>
      <c r="D96" s="22"/>
      <c r="E96" s="22"/>
      <c r="F96" s="52"/>
      <c r="G96" s="65"/>
    </row>
    <row r="97" spans="1:7" s="1" customFormat="1" ht="12" customHeight="1" x14ac:dyDescent="0.25">
      <c r="A97" s="23"/>
      <c r="B97" s="51" t="s">
        <v>44</v>
      </c>
      <c r="C97" s="22"/>
      <c r="D97" s="22"/>
      <c r="E97" s="22"/>
      <c r="F97" s="52"/>
      <c r="G97" s="65"/>
    </row>
    <row r="98" spans="1:7" s="1" customFormat="1" ht="12" customHeight="1" x14ac:dyDescent="0.25">
      <c r="A98" s="23"/>
      <c r="B98" s="51" t="s">
        <v>45</v>
      </c>
      <c r="C98" s="22"/>
      <c r="D98" s="22"/>
      <c r="E98" s="22"/>
      <c r="F98" s="52"/>
      <c r="G98" s="65"/>
    </row>
    <row r="99" spans="1:7" s="1" customFormat="1" ht="12.75" customHeight="1" thickBot="1" x14ac:dyDescent="0.3">
      <c r="A99" s="23"/>
      <c r="B99" s="53" t="s">
        <v>46</v>
      </c>
      <c r="C99" s="54"/>
      <c r="D99" s="54"/>
      <c r="E99" s="54"/>
      <c r="F99" s="55"/>
      <c r="G99" s="65"/>
    </row>
    <row r="100" spans="1:7" s="1" customFormat="1" ht="12.75" customHeight="1" x14ac:dyDescent="0.25">
      <c r="A100" s="23"/>
      <c r="B100" s="46"/>
      <c r="C100" s="22"/>
      <c r="D100" s="22"/>
      <c r="E100" s="22"/>
      <c r="F100" s="22"/>
      <c r="G100" s="65"/>
    </row>
    <row r="101" spans="1:7" s="1" customFormat="1" ht="15" customHeight="1" thickBot="1" x14ac:dyDescent="0.3">
      <c r="A101" s="23"/>
      <c r="B101" s="75" t="s">
        <v>47</v>
      </c>
      <c r="C101" s="76"/>
      <c r="D101" s="45"/>
      <c r="E101" s="18"/>
      <c r="F101" s="18"/>
      <c r="G101" s="65"/>
    </row>
    <row r="102" spans="1:7" s="1" customFormat="1" ht="12" customHeight="1" x14ac:dyDescent="0.25">
      <c r="A102" s="23"/>
      <c r="B102" s="39" t="s">
        <v>33</v>
      </c>
      <c r="C102" s="70" t="s">
        <v>48</v>
      </c>
      <c r="D102" s="71" t="s">
        <v>49</v>
      </c>
      <c r="E102" s="18"/>
      <c r="F102" s="18"/>
      <c r="G102" s="65"/>
    </row>
    <row r="103" spans="1:7" s="1" customFormat="1" ht="12" customHeight="1" x14ac:dyDescent="0.25">
      <c r="A103" s="23"/>
      <c r="B103" s="40" t="s">
        <v>50</v>
      </c>
      <c r="C103" s="19">
        <f>G34</f>
        <v>17182000</v>
      </c>
      <c r="D103" s="41">
        <f>+C103/C109</f>
        <v>0.32363527486313426</v>
      </c>
      <c r="E103" s="18"/>
      <c r="F103" s="18"/>
      <c r="G103" s="65"/>
    </row>
    <row r="104" spans="1:7" s="1" customFormat="1" ht="12" customHeight="1" x14ac:dyDescent="0.25">
      <c r="A104" s="23"/>
      <c r="B104" s="40" t="s">
        <v>51</v>
      </c>
      <c r="C104" s="19">
        <f>G39</f>
        <v>66000</v>
      </c>
      <c r="D104" s="72">
        <f>+C104/C109</f>
        <v>1.2431572657994913E-3</v>
      </c>
      <c r="E104" s="18"/>
      <c r="F104" s="18"/>
      <c r="G104" s="65"/>
    </row>
    <row r="105" spans="1:7" s="1" customFormat="1" ht="12" customHeight="1" x14ac:dyDescent="0.25">
      <c r="A105" s="23"/>
      <c r="B105" s="40" t="s">
        <v>52</v>
      </c>
      <c r="C105" s="19">
        <f>G45</f>
        <v>227500</v>
      </c>
      <c r="D105" s="41">
        <f>(C105/C109)</f>
        <v>4.2851254237785503E-3</v>
      </c>
      <c r="E105" s="18"/>
      <c r="F105" s="18"/>
      <c r="G105" s="65"/>
    </row>
    <row r="106" spans="1:7" s="1" customFormat="1" ht="12" customHeight="1" x14ac:dyDescent="0.25">
      <c r="A106" s="23"/>
      <c r="B106" s="40" t="s">
        <v>28</v>
      </c>
      <c r="C106" s="19">
        <f>G79</f>
        <v>30207002.899999999</v>
      </c>
      <c r="D106" s="41">
        <f>(C106/C109)</f>
        <v>0.56897053232062589</v>
      </c>
      <c r="E106" s="18"/>
      <c r="F106" s="18"/>
      <c r="G106" s="65"/>
    </row>
    <row r="107" spans="1:7" s="1" customFormat="1" ht="12" customHeight="1" x14ac:dyDescent="0.25">
      <c r="A107" s="23"/>
      <c r="B107" s="40" t="s">
        <v>53</v>
      </c>
      <c r="C107" s="20">
        <f>G84</f>
        <v>2880000</v>
      </c>
      <c r="D107" s="41">
        <f>(C107/C109)</f>
        <v>5.4246862507614173E-2</v>
      </c>
      <c r="E107" s="21"/>
      <c r="F107" s="21"/>
      <c r="G107" s="65"/>
    </row>
    <row r="108" spans="1:7" s="1" customFormat="1" ht="12" customHeight="1" x14ac:dyDescent="0.25">
      <c r="A108" s="23"/>
      <c r="B108" s="40" t="s">
        <v>54</v>
      </c>
      <c r="C108" s="20">
        <f>G87</f>
        <v>2528125.145</v>
      </c>
      <c r="D108" s="41">
        <f>(C108/C109)</f>
        <v>4.7619047619047616E-2</v>
      </c>
      <c r="E108" s="21"/>
      <c r="F108" s="21"/>
      <c r="G108" s="65"/>
    </row>
    <row r="109" spans="1:7" s="1" customFormat="1" ht="12.75" customHeight="1" thickBot="1" x14ac:dyDescent="0.3">
      <c r="A109" s="23"/>
      <c r="B109" s="42" t="s">
        <v>55</v>
      </c>
      <c r="C109" s="43">
        <f>SUM(C103:C108)</f>
        <v>53090628.045000002</v>
      </c>
      <c r="D109" s="44">
        <f>SUM(D103:D108)</f>
        <v>1</v>
      </c>
      <c r="E109" s="21"/>
      <c r="F109" s="21"/>
      <c r="G109" s="65"/>
    </row>
    <row r="110" spans="1:7" s="1" customFormat="1" ht="12" customHeight="1" x14ac:dyDescent="0.25">
      <c r="A110" s="23"/>
      <c r="B110" s="37"/>
      <c r="C110" s="25"/>
      <c r="D110" s="25"/>
      <c r="E110" s="25"/>
      <c r="F110" s="25"/>
      <c r="G110" s="65"/>
    </row>
    <row r="111" spans="1:7" s="1" customFormat="1" ht="12.75" customHeight="1" thickBot="1" x14ac:dyDescent="0.3">
      <c r="A111" s="23"/>
      <c r="B111" s="38"/>
      <c r="C111" s="25"/>
      <c r="D111" s="25"/>
      <c r="E111" s="25"/>
      <c r="F111" s="25"/>
      <c r="G111" s="65"/>
    </row>
    <row r="112" spans="1:7" s="1" customFormat="1" ht="12" customHeight="1" thickBot="1" x14ac:dyDescent="0.3">
      <c r="A112" s="23"/>
      <c r="B112" s="77" t="s">
        <v>140</v>
      </c>
      <c r="C112" s="78"/>
      <c r="D112" s="78"/>
      <c r="E112" s="79"/>
      <c r="F112" s="21"/>
      <c r="G112" s="65"/>
    </row>
    <row r="113" spans="1:7" s="1" customFormat="1" ht="12" customHeight="1" x14ac:dyDescent="0.25">
      <c r="A113" s="23"/>
      <c r="B113" s="57" t="s">
        <v>141</v>
      </c>
      <c r="C113" s="69">
        <v>6000</v>
      </c>
      <c r="D113" s="69">
        <f>G9</f>
        <v>8000</v>
      </c>
      <c r="E113" s="69">
        <v>10000</v>
      </c>
      <c r="F113" s="56"/>
      <c r="G113" s="66"/>
    </row>
    <row r="114" spans="1:7" s="1" customFormat="1" ht="12.75" customHeight="1" thickBot="1" x14ac:dyDescent="0.3">
      <c r="A114" s="23"/>
      <c r="B114" s="42" t="s">
        <v>142</v>
      </c>
      <c r="C114" s="43">
        <f>(G88/C113)</f>
        <v>8848.4380075000008</v>
      </c>
      <c r="D114" s="43">
        <f>(G88/D113)</f>
        <v>6636.3285056250006</v>
      </c>
      <c r="E114" s="58">
        <f>(G88/E113)</f>
        <v>5309.0628045000003</v>
      </c>
      <c r="F114" s="56"/>
      <c r="G114" s="66"/>
    </row>
    <row r="115" spans="1:7" s="1" customFormat="1" ht="15.6" customHeight="1" x14ac:dyDescent="0.25">
      <c r="A115" s="23"/>
      <c r="B115" s="47" t="s">
        <v>56</v>
      </c>
      <c r="C115" s="22"/>
      <c r="D115" s="22"/>
      <c r="E115" s="22"/>
      <c r="F115" s="22"/>
      <c r="G115" s="67"/>
    </row>
  </sheetData>
  <mergeCells count="10">
    <mergeCell ref="B17:G17"/>
    <mergeCell ref="B101:C101"/>
    <mergeCell ref="B112:E11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2023-02-03T14:02:39Z</dcterms:modified>
</cp:coreProperties>
</file>