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Bovino" sheetId="1" r:id="rId1"/>
    <sheet name="Hoja2" sheetId="2" state="hidden" r:id="rId2"/>
    <sheet name="Hoja3" sheetId="3" state="hidden" r:id="rId3"/>
  </sheets>
  <definedNames>
    <definedName name="_xlnm._FilterDatabase" localSheetId="0" hidden="1">'Bovino'!$B$31:$G$52</definedName>
  </definedNames>
  <calcPr fullCalcOnLoad="1"/>
</workbook>
</file>

<file path=xl/sharedStrings.xml><?xml version="1.0" encoding="utf-8"?>
<sst xmlns="http://schemas.openxmlformats.org/spreadsheetml/2006/main" count="161" uniqueCount="115">
  <si>
    <t>RUBRO O CULTIVO</t>
  </si>
  <si>
    <t>BOVINOS</t>
  </si>
  <si>
    <t>RAZA</t>
  </si>
  <si>
    <t>FECHA ESTIMADA  PRECIO VENTA</t>
  </si>
  <si>
    <t>ENERO - DICIEMBRE</t>
  </si>
  <si>
    <t>NIVEL TECNOLÓGICO</t>
  </si>
  <si>
    <t>MEDIO</t>
  </si>
  <si>
    <t>REGIÓN</t>
  </si>
  <si>
    <t>LOS RÍOS</t>
  </si>
  <si>
    <t>INGRESO ESPERADO, CON IVA ($)</t>
  </si>
  <si>
    <t>ÁREA</t>
  </si>
  <si>
    <t>PAILLACO</t>
  </si>
  <si>
    <t>DESTINO PRODUCCIÓN</t>
  </si>
  <si>
    <t>COMUNA/LOCALIDAD</t>
  </si>
  <si>
    <t>FECHA DE COSECHA</t>
  </si>
  <si>
    <t>FECHA PRECIO INSUMOS</t>
  </si>
  <si>
    <t>CONTINGENCIA</t>
  </si>
  <si>
    <t>INUNDACIONES,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</si>
  <si>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</si>
  <si>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</si>
  <si>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</si>
  <si>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</si>
  <si>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</si>
  <si>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</si>
  <si>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</si>
  <si>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</si>
  <si>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Ene-Dic</t>
  </si>
  <si>
    <t>Subtotal Jornadas Hombre</t>
  </si>
  <si>
    <t>INSUMOS</t>
  </si>
  <si>
    <t>Unidad (Kg/l/u)</t>
  </si>
  <si>
    <t>Cantidad (Kg/l/u)</t>
  </si>
  <si>
    <t>MANTENCION DE PRADERAS</t>
  </si>
  <si>
    <t>kg/ha</t>
  </si>
  <si>
    <t>Ago-Sep</t>
  </si>
  <si>
    <t>Superfosfato Triple</t>
  </si>
  <si>
    <t>Abr-may</t>
  </si>
  <si>
    <t>Subtotal Insumos</t>
  </si>
  <si>
    <t>ALIMENTACION SUPLEMENTARIA</t>
  </si>
  <si>
    <t>Concentrado</t>
  </si>
  <si>
    <t>Sacos/cab</t>
  </si>
  <si>
    <t>May-sept</t>
  </si>
  <si>
    <t>Ensilaje</t>
  </si>
  <si>
    <t>Bolo/cab</t>
  </si>
  <si>
    <t>Sales Minerales</t>
  </si>
  <si>
    <t>Kg/cab</t>
  </si>
  <si>
    <t>Heno</t>
  </si>
  <si>
    <t>SANIDAD ANIMAL</t>
  </si>
  <si>
    <t>Arete mosca</t>
  </si>
  <si>
    <t>un/cab</t>
  </si>
  <si>
    <t>enero</t>
  </si>
  <si>
    <t>DIIO</t>
  </si>
  <si>
    <t>Dosis/cab</t>
  </si>
  <si>
    <t>abril-octubre</t>
  </si>
  <si>
    <t>Tuberculina</t>
  </si>
  <si>
    <t>RB-51 (vaquilla)</t>
  </si>
  <si>
    <t>octubre</t>
  </si>
  <si>
    <t>Laboratorio (bruc.-leuc)</t>
  </si>
  <si>
    <t>Muestras/cab</t>
  </si>
  <si>
    <t>Costos varios en el predio</t>
  </si>
  <si>
    <t>$/HA</t>
  </si>
  <si>
    <t>Gastos administración</t>
  </si>
  <si>
    <t>Subtotal Otros</t>
  </si>
  <si>
    <t>TOTAL COSTOS DIRECTOS</t>
  </si>
  <si>
    <t>Más Imprevistos (5%)</t>
  </si>
  <si>
    <t>TOTAL COSTOS</t>
  </si>
  <si>
    <t>INGRESOS ESPERADOS</t>
  </si>
  <si>
    <t>Fuente: INDAP</t>
  </si>
  <si>
    <t>Notas:</t>
  </si>
  <si>
    <t>1. Precios de insumos y productos se expresan con IVA.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</si>
  <si>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</si>
  <si>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</si>
  <si>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</si>
  <si>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7. En base a un predio de 20 hectareas, con un plantel de 28 vacas masa doble proposito</t>
  </si>
  <si>
    <t>8. Precio leche considera precio promedio pagada por la planta.</t>
  </si>
  <si>
    <t>Planta/Feria</t>
  </si>
  <si>
    <t>2.  Precio de Insumos corresponde a  precios  en distribuidor sin costo flete a predio sg volumen</t>
  </si>
  <si>
    <t xml:space="preserve">3. Precio esperado por ventas corresponde a precio planta en leche y feria para ganado. </t>
  </si>
  <si>
    <t>Clostribac 9</t>
  </si>
  <si>
    <t>Antibiotico  Secado</t>
  </si>
  <si>
    <t>Pradera Suplementaria 2 has</t>
  </si>
  <si>
    <t>Ha</t>
  </si>
  <si>
    <t>Otoño</t>
  </si>
  <si>
    <t>Materiales/Repuestos Lechería</t>
  </si>
  <si>
    <t>Concentrado terneros</t>
  </si>
  <si>
    <t>Kg/Cab</t>
  </si>
  <si>
    <t>5 meses</t>
  </si>
  <si>
    <t>Mano Obra para ordeña, alimentación y varios</t>
  </si>
  <si>
    <t>Sueldo Mensual</t>
  </si>
  <si>
    <t>Asistencia Técnica/atención Veterinaria</t>
  </si>
  <si>
    <t>Can 27  (60% primavera)</t>
  </si>
  <si>
    <t>PAILLACO- LOS LAGOS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</si>
  <si>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</si>
  <si>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</si>
  <si>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</si>
  <si>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</si>
  <si>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</si>
  <si>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</si>
  <si>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</si>
  <si>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</si>
  <si>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</si>
  <si>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</si>
  <si>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</si>
  <si>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(*): Este valor representa el valor mìnimo de venta del producto</t>
  </si>
  <si>
    <t>JORNADAS ANIMAL</t>
  </si>
  <si>
    <t>Subtotal Jornadas Animal</t>
  </si>
  <si>
    <t>MAQUINARIA</t>
  </si>
  <si>
    <t>Subtotal Costo Maquinaria</t>
  </si>
  <si>
    <t>RESULTADO ECONOMICO</t>
  </si>
  <si>
    <t xml:space="preserve"> Ivermectina (terneros)</t>
  </si>
  <si>
    <t>Doble propósito</t>
  </si>
  <si>
    <t>RENDIMIENTO (lt/ha)</t>
  </si>
  <si>
    <t>PRECIO ESPERADO ($ lt)</t>
  </si>
  <si>
    <t>ESCENARIOS COSTO UNITARIO  ($ lt/há)</t>
  </si>
  <si>
    <t>Rendimiento (lt/ha)</t>
  </si>
  <si>
    <t>Costo unitario ($/lt)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</si>
</sst>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[Red]\-&quot;$&quot;\ #,##0"/>
    <numFmt numFmtId="181" formatCode="_-* #,##0_-;\-* #,##0_-;_-* &quot;-&quot;??_-;_-@_-"/>
    <numFmt numFmtId="182" formatCode="_-* #,##0\ _€_-;\-* #,##0\ _€_-;_-* &quot;-&quot;??\ _€_-;_-@_-"/>
    <numFmt numFmtId="183" formatCode="[$-C0A]mmmm\-yy;@"/>
    <numFmt numFmtId="184" formatCode="#,##0.0"/>
    <numFmt numFmtId="185" formatCode="&quot; &quot;* #,##0&quot; &quot;;&quot; &quot;* &quot;-&quot;#,##0&quot; &quot;;&quot; &quot;* &quot;- &quot;"/>
    <numFmt numFmtId="186" formatCode="&quot; &quot;* #,##0&quot;   &quot;;&quot;-&quot;* #,##0&quot;   &quot;;&quot; &quot;* &quot;-&quot;??&quot;   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sz val="7"/>
      <color indexed="9"/>
      <name val="Calibri"/>
      <family val="2"/>
    </font>
    <font>
      <b/>
      <sz val="7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Calibri"/>
      <family val="2"/>
    </font>
    <font>
      <sz val="7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3881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 applyNumberFormat="0" applyFill="0" applyBorder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2" fontId="3" fillId="0" borderId="0" xfId="49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81" fontId="3" fillId="0" borderId="10" xfId="47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81" fontId="3" fillId="0" borderId="10" xfId="47" applyNumberFormat="1" applyFont="1" applyBorder="1" applyAlignment="1">
      <alignment horizontal="left" vertical="center"/>
    </xf>
    <xf numFmtId="181" fontId="3" fillId="0" borderId="11" xfId="47" applyNumberFormat="1" applyFont="1" applyBorder="1" applyAlignment="1">
      <alignment horizontal="center" vertical="center"/>
    </xf>
    <xf numFmtId="183" fontId="2" fillId="0" borderId="10" xfId="47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81" fontId="2" fillId="0" borderId="11" xfId="47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2" fontId="2" fillId="0" borderId="0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2" fontId="2" fillId="0" borderId="0" xfId="49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2" fontId="3" fillId="0" borderId="10" xfId="49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82" fontId="3" fillId="0" borderId="11" xfId="49" applyNumberFormat="1" applyFont="1" applyBorder="1" applyAlignment="1">
      <alignment vertical="center"/>
    </xf>
    <xf numFmtId="181" fontId="3" fillId="0" borderId="11" xfId="47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81" fontId="2" fillId="0" borderId="11" xfId="47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2" fillId="0" borderId="10" xfId="47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1" fontId="2" fillId="0" borderId="0" xfId="47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33" borderId="0" xfId="53" applyFont="1" applyFill="1" applyBorder="1" applyAlignment="1">
      <alignment/>
    </xf>
    <xf numFmtId="0" fontId="2" fillId="34" borderId="13" xfId="53" applyFont="1" applyFill="1" applyBorder="1" applyAlignment="1">
      <alignment/>
    </xf>
    <xf numFmtId="0" fontId="2" fillId="0" borderId="0" xfId="53" applyFont="1" applyFill="1" applyBorder="1" applyAlignment="1">
      <alignment/>
    </xf>
    <xf numFmtId="49" fontId="8" fillId="35" borderId="14" xfId="53" applyNumberFormat="1" applyFont="1" applyFill="1" applyBorder="1" applyAlignment="1">
      <alignment vertical="center"/>
    </xf>
    <xf numFmtId="49" fontId="8" fillId="35" borderId="15" xfId="53" applyNumberFormat="1" applyFont="1" applyFill="1" applyBorder="1" applyAlignment="1">
      <alignment vertical="center"/>
    </xf>
    <xf numFmtId="49" fontId="2" fillId="35" borderId="16" xfId="53" applyNumberFormat="1" applyFont="1" applyFill="1" applyBorder="1" applyAlignment="1">
      <alignment/>
    </xf>
    <xf numFmtId="49" fontId="8" fillId="33" borderId="17" xfId="53" applyNumberFormat="1" applyFont="1" applyFill="1" applyBorder="1" applyAlignment="1">
      <alignment vertical="center"/>
    </xf>
    <xf numFmtId="3" fontId="8" fillId="33" borderId="18" xfId="53" applyNumberFormat="1" applyFont="1" applyFill="1" applyBorder="1" applyAlignment="1">
      <alignment vertical="center"/>
    </xf>
    <xf numFmtId="9" fontId="2" fillId="33" borderId="19" xfId="53" applyNumberFormat="1" applyFont="1" applyFill="1" applyBorder="1" applyAlignment="1">
      <alignment/>
    </xf>
    <xf numFmtId="0" fontId="8" fillId="33" borderId="18" xfId="53" applyNumberFormat="1" applyFont="1" applyFill="1" applyBorder="1" applyAlignment="1">
      <alignment vertical="center"/>
    </xf>
    <xf numFmtId="185" fontId="8" fillId="33" borderId="18" xfId="53" applyNumberFormat="1" applyFont="1" applyFill="1" applyBorder="1" applyAlignment="1">
      <alignment vertical="center"/>
    </xf>
    <xf numFmtId="0" fontId="5" fillId="0" borderId="0" xfId="53" applyFont="1" applyFill="1" applyBorder="1" applyAlignment="1">
      <alignment vertical="center"/>
    </xf>
    <xf numFmtId="0" fontId="1" fillId="33" borderId="20" xfId="53" applyFont="1" applyFill="1" applyBorder="1" applyAlignment="1">
      <alignment/>
    </xf>
    <xf numFmtId="49" fontId="8" fillId="35" borderId="21" xfId="53" applyNumberFormat="1" applyFont="1" applyFill="1" applyBorder="1" applyAlignment="1">
      <alignment vertical="center"/>
    </xf>
    <xf numFmtId="185" fontId="8" fillId="35" borderId="22" xfId="53" applyNumberFormat="1" applyFont="1" applyFill="1" applyBorder="1" applyAlignment="1">
      <alignment vertical="center"/>
    </xf>
    <xf numFmtId="9" fontId="8" fillId="35" borderId="23" xfId="53" applyNumberFormat="1" applyFont="1" applyFill="1" applyBorder="1" applyAlignment="1">
      <alignment vertical="center"/>
    </xf>
    <xf numFmtId="0" fontId="1" fillId="33" borderId="0" xfId="53" applyFont="1" applyFill="1" applyBorder="1" applyAlignment="1">
      <alignment vertical="center"/>
    </xf>
    <xf numFmtId="0" fontId="5" fillId="33" borderId="0" xfId="53" applyFont="1" applyFill="1" applyBorder="1" applyAlignment="1">
      <alignment vertical="center"/>
    </xf>
    <xf numFmtId="0" fontId="9" fillId="33" borderId="0" xfId="53" applyFont="1" applyFill="1" applyBorder="1" applyAlignment="1">
      <alignment vertical="center"/>
    </xf>
    <xf numFmtId="0" fontId="5" fillId="34" borderId="24" xfId="53" applyFont="1" applyFill="1" applyBorder="1" applyAlignment="1">
      <alignment vertical="center"/>
    </xf>
    <xf numFmtId="49" fontId="8" fillId="35" borderId="25" xfId="53" applyNumberFormat="1" applyFont="1" applyFill="1" applyBorder="1" applyAlignment="1">
      <alignment vertical="center"/>
    </xf>
    <xf numFmtId="0" fontId="8" fillId="0" borderId="0" xfId="53" applyFont="1" applyFill="1" applyBorder="1" applyAlignment="1">
      <alignment vertical="center"/>
    </xf>
    <xf numFmtId="49" fontId="8" fillId="35" borderId="26" xfId="53" applyNumberFormat="1" applyFont="1" applyFill="1" applyBorder="1" applyAlignment="1">
      <alignment vertical="center"/>
    </xf>
    <xf numFmtId="3" fontId="8" fillId="35" borderId="27" xfId="53" applyNumberFormat="1" applyFont="1" applyFill="1" applyBorder="1" applyAlignment="1">
      <alignment horizontal="center" vertical="center"/>
    </xf>
    <xf numFmtId="49" fontId="2" fillId="33" borderId="0" xfId="53" applyNumberFormat="1" applyFont="1" applyFill="1" applyBorder="1" applyAlignment="1">
      <alignment vertical="center"/>
    </xf>
    <xf numFmtId="0" fontId="2" fillId="33" borderId="0" xfId="53" applyFont="1" applyFill="1" applyBorder="1" applyAlignment="1">
      <alignment/>
    </xf>
    <xf numFmtId="49" fontId="48" fillId="34" borderId="28" xfId="53" applyNumberFormat="1" applyFont="1" applyFill="1" applyBorder="1" applyAlignment="1">
      <alignment vertical="center"/>
    </xf>
    <xf numFmtId="0" fontId="48" fillId="34" borderId="29" xfId="53" applyFont="1" applyFill="1" applyBorder="1" applyAlignment="1">
      <alignment vertical="center"/>
    </xf>
    <xf numFmtId="49" fontId="48" fillId="34" borderId="30" xfId="53" applyNumberFormat="1" applyFont="1" applyFill="1" applyBorder="1" applyAlignment="1">
      <alignment horizontal="center" vertical="center"/>
    </xf>
    <xf numFmtId="49" fontId="48" fillId="34" borderId="31" xfId="53" applyNumberFormat="1" applyFont="1" applyFill="1" applyBorder="1" applyAlignment="1">
      <alignment horizontal="center" vertical="center"/>
    </xf>
    <xf numFmtId="49" fontId="48" fillId="34" borderId="32" xfId="5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2" fontId="6" fillId="0" borderId="0" xfId="49" applyNumberFormat="1" applyFont="1" applyFill="1" applyBorder="1" applyAlignment="1">
      <alignment vertical="center"/>
    </xf>
    <xf numFmtId="49" fontId="10" fillId="36" borderId="11" xfId="53" applyNumberFormat="1" applyFont="1" applyFill="1" applyBorder="1" applyAlignment="1">
      <alignment vertical="center"/>
    </xf>
    <xf numFmtId="0" fontId="4" fillId="33" borderId="0" xfId="53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vertical="center"/>
    </xf>
    <xf numFmtId="0" fontId="1" fillId="0" borderId="0" xfId="53" applyNumberFormat="1" applyFont="1" applyAlignment="1">
      <alignment/>
    </xf>
    <xf numFmtId="0" fontId="1" fillId="0" borderId="0" xfId="53" applyNumberFormat="1" applyFont="1" applyBorder="1" applyAlignment="1">
      <alignment/>
    </xf>
    <xf numFmtId="49" fontId="10" fillId="37" borderId="33" xfId="53" applyNumberFormat="1" applyFont="1" applyFill="1" applyBorder="1" applyAlignment="1">
      <alignment horizontal="center" vertical="center" wrapText="1"/>
    </xf>
    <xf numFmtId="0" fontId="4" fillId="33" borderId="0" xfId="53" applyFont="1" applyFill="1" applyBorder="1" applyAlignment="1">
      <alignment/>
    </xf>
    <xf numFmtId="3" fontId="4" fillId="33" borderId="0" xfId="53" applyNumberFormat="1" applyFont="1" applyFill="1" applyBorder="1" applyAlignment="1">
      <alignment/>
    </xf>
    <xf numFmtId="49" fontId="5" fillId="36" borderId="11" xfId="53" applyNumberFormat="1" applyFont="1" applyFill="1" applyBorder="1" applyAlignment="1">
      <alignment vertical="center"/>
    </xf>
    <xf numFmtId="0" fontId="2" fillId="33" borderId="0" xfId="53" applyFont="1" applyFill="1" applyBorder="1" applyAlignment="1">
      <alignment horizontal="center" vertical="center"/>
    </xf>
    <xf numFmtId="0" fontId="2" fillId="33" borderId="0" xfId="53" applyFont="1" applyFill="1" applyBorder="1" applyAlignment="1">
      <alignment vertical="center"/>
    </xf>
    <xf numFmtId="49" fontId="5" fillId="37" borderId="34" xfId="53" applyNumberFormat="1" applyFont="1" applyFill="1" applyBorder="1" applyAlignment="1">
      <alignment horizontal="center" vertical="center"/>
    </xf>
    <xf numFmtId="49" fontId="5" fillId="37" borderId="33" xfId="53" applyNumberFormat="1" applyFont="1" applyFill="1" applyBorder="1" applyAlignment="1">
      <alignment horizontal="center" vertical="center" wrapText="1"/>
    </xf>
    <xf numFmtId="49" fontId="5" fillId="37" borderId="33" xfId="53" applyNumberFormat="1" applyFont="1" applyFill="1" applyBorder="1" applyAlignment="1">
      <alignment horizontal="center" vertical="center"/>
    </xf>
    <xf numFmtId="49" fontId="5" fillId="37" borderId="35" xfId="53" applyNumberFormat="1" applyFont="1" applyFill="1" applyBorder="1" applyAlignment="1">
      <alignment horizontal="center" vertical="center"/>
    </xf>
    <xf numFmtId="0" fontId="2" fillId="33" borderId="36" xfId="53" applyFont="1" applyFill="1" applyBorder="1" applyAlignment="1">
      <alignment vertical="center"/>
    </xf>
    <xf numFmtId="0" fontId="2" fillId="33" borderId="37" xfId="53" applyFont="1" applyFill="1" applyBorder="1" applyAlignment="1">
      <alignment vertical="center"/>
    </xf>
    <xf numFmtId="49" fontId="6" fillId="37" borderId="34" xfId="53" applyNumberFormat="1" applyFont="1" applyFill="1" applyBorder="1" applyAlignment="1">
      <alignment vertical="center"/>
    </xf>
    <xf numFmtId="0" fontId="6" fillId="37" borderId="33" xfId="53" applyFont="1" applyFill="1" applyBorder="1" applyAlignment="1">
      <alignment horizontal="center" vertical="center"/>
    </xf>
    <xf numFmtId="0" fontId="6" fillId="37" borderId="33" xfId="53" applyFont="1" applyFill="1" applyBorder="1" applyAlignment="1">
      <alignment vertical="center"/>
    </xf>
    <xf numFmtId="0" fontId="6" fillId="37" borderId="35" xfId="53" applyFont="1" applyFill="1" applyBorder="1" applyAlignment="1">
      <alignment vertical="center"/>
    </xf>
    <xf numFmtId="3" fontId="2" fillId="33" borderId="0" xfId="53" applyNumberFormat="1" applyFont="1" applyFill="1" applyBorder="1" applyAlignment="1">
      <alignment/>
    </xf>
    <xf numFmtId="49" fontId="11" fillId="33" borderId="38" xfId="53" applyNumberFormat="1" applyFont="1" applyFill="1" applyBorder="1" applyAlignment="1">
      <alignment horizontal="left" vertical="top" wrapText="1"/>
    </xf>
    <xf numFmtId="49" fontId="11" fillId="33" borderId="39" xfId="53" applyNumberFormat="1" applyFont="1" applyFill="1" applyBorder="1" applyAlignment="1">
      <alignment horizontal="center" wrapText="1"/>
    </xf>
    <xf numFmtId="0" fontId="11" fillId="33" borderId="39" xfId="53" applyNumberFormat="1" applyFont="1" applyFill="1" applyBorder="1" applyAlignment="1">
      <alignment wrapText="1"/>
    </xf>
    <xf numFmtId="49" fontId="11" fillId="33" borderId="39" xfId="53" applyNumberFormat="1" applyFont="1" applyFill="1" applyBorder="1" applyAlignment="1">
      <alignment horizontal="right" wrapText="1"/>
    </xf>
    <xf numFmtId="3" fontId="11" fillId="33" borderId="39" xfId="53" applyNumberFormat="1" applyFont="1" applyFill="1" applyBorder="1" applyAlignment="1">
      <alignment horizontal="right" wrapText="1"/>
    </xf>
    <xf numFmtId="3" fontId="11" fillId="33" borderId="40" xfId="53" applyNumberFormat="1" applyFont="1" applyFill="1" applyBorder="1" applyAlignment="1">
      <alignment horizontal="right" wrapText="1"/>
    </xf>
    <xf numFmtId="49" fontId="12" fillId="37" borderId="34" xfId="53" applyNumberFormat="1" applyFont="1" applyFill="1" applyBorder="1" applyAlignment="1">
      <alignment vertical="center"/>
    </xf>
    <xf numFmtId="0" fontId="12" fillId="37" borderId="33" xfId="53" applyFont="1" applyFill="1" applyBorder="1" applyAlignment="1">
      <alignment horizontal="center" vertical="center"/>
    </xf>
    <xf numFmtId="0" fontId="12" fillId="37" borderId="33" xfId="53" applyFont="1" applyFill="1" applyBorder="1" applyAlignment="1">
      <alignment vertical="center"/>
    </xf>
    <xf numFmtId="3" fontId="12" fillId="37" borderId="35" xfId="53" applyNumberFormat="1" applyFont="1" applyFill="1" applyBorder="1" applyAlignment="1">
      <alignment vertical="center"/>
    </xf>
    <xf numFmtId="0" fontId="4" fillId="33" borderId="0" xfId="53" applyFont="1" applyFill="1" applyBorder="1" applyAlignment="1">
      <alignment horizontal="left"/>
    </xf>
    <xf numFmtId="49" fontId="10" fillId="37" borderId="34" xfId="53" applyNumberFormat="1" applyFont="1" applyFill="1" applyBorder="1" applyAlignment="1">
      <alignment horizontal="center" vertical="center" wrapText="1"/>
    </xf>
    <xf numFmtId="49" fontId="10" fillId="37" borderId="35" xfId="53" applyNumberFormat="1" applyFont="1" applyFill="1" applyBorder="1" applyAlignment="1">
      <alignment horizontal="center" vertical="center" wrapText="1"/>
    </xf>
    <xf numFmtId="182" fontId="6" fillId="37" borderId="35" xfId="53" applyNumberFormat="1" applyFont="1" applyFill="1" applyBorder="1" applyAlignment="1">
      <alignment vertical="center"/>
    </xf>
    <xf numFmtId="49" fontId="10" fillId="36" borderId="34" xfId="53" applyNumberFormat="1" applyFont="1" applyFill="1" applyBorder="1" applyAlignment="1">
      <alignment vertical="center"/>
    </xf>
    <xf numFmtId="0" fontId="10" fillId="36" borderId="33" xfId="53" applyFont="1" applyFill="1" applyBorder="1" applyAlignment="1">
      <alignment vertical="center"/>
    </xf>
    <xf numFmtId="186" fontId="10" fillId="36" borderId="35" xfId="53" applyNumberFormat="1" applyFont="1" applyFill="1" applyBorder="1" applyAlignment="1">
      <alignment vertical="center"/>
    </xf>
    <xf numFmtId="49" fontId="10" fillId="37" borderId="34" xfId="53" applyNumberFormat="1" applyFont="1" applyFill="1" applyBorder="1" applyAlignment="1">
      <alignment vertical="center"/>
    </xf>
    <xf numFmtId="0" fontId="10" fillId="37" borderId="33" xfId="53" applyFont="1" applyFill="1" applyBorder="1" applyAlignment="1">
      <alignment vertical="center"/>
    </xf>
    <xf numFmtId="186" fontId="10" fillId="37" borderId="35" xfId="53" applyNumberFormat="1" applyFont="1" applyFill="1" applyBorder="1" applyAlignment="1">
      <alignment vertical="center"/>
    </xf>
    <xf numFmtId="0" fontId="5" fillId="36" borderId="33" xfId="53" applyFont="1" applyFill="1" applyBorder="1" applyAlignment="1">
      <alignment vertical="center"/>
    </xf>
    <xf numFmtId="186" fontId="10" fillId="38" borderId="35" xfId="53" applyNumberFormat="1" applyFont="1" applyFill="1" applyBorder="1" applyAlignment="1">
      <alignment vertical="center"/>
    </xf>
    <xf numFmtId="3" fontId="12" fillId="37" borderId="33" xfId="53" applyNumberFormat="1" applyFont="1" applyFill="1" applyBorder="1" applyAlignment="1">
      <alignment vertical="center"/>
    </xf>
    <xf numFmtId="169" fontId="8" fillId="35" borderId="11" xfId="48" applyFont="1" applyFill="1" applyBorder="1" applyAlignment="1">
      <alignment horizontal="center" vertical="center"/>
    </xf>
    <xf numFmtId="169" fontId="8" fillId="35" borderId="41" xfId="48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 wrapText="1"/>
    </xf>
    <xf numFmtId="0" fontId="2" fillId="39" borderId="0" xfId="0" applyFont="1" applyFill="1" applyAlignment="1">
      <alignment vertical="center"/>
    </xf>
    <xf numFmtId="0" fontId="3" fillId="40" borderId="11" xfId="0" applyFont="1" applyFill="1" applyBorder="1" applyAlignment="1">
      <alignment vertical="center"/>
    </xf>
    <xf numFmtId="0" fontId="3" fillId="40" borderId="12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182" fontId="3" fillId="40" borderId="10" xfId="49" applyNumberFormat="1" applyFont="1" applyFill="1" applyBorder="1" applyAlignment="1">
      <alignment vertical="center"/>
    </xf>
    <xf numFmtId="181" fontId="2" fillId="40" borderId="10" xfId="47" applyNumberFormat="1" applyFont="1" applyFill="1" applyBorder="1" applyAlignment="1">
      <alignment vertical="center"/>
    </xf>
    <xf numFmtId="0" fontId="3" fillId="40" borderId="0" xfId="0" applyFont="1" applyFill="1" applyBorder="1" applyAlignment="1">
      <alignment horizontal="center" vertical="center"/>
    </xf>
    <xf numFmtId="182" fontId="3" fillId="40" borderId="0" xfId="49" applyNumberFormat="1" applyFont="1" applyFill="1" applyBorder="1" applyAlignment="1">
      <alignment vertical="center"/>
    </xf>
    <xf numFmtId="182" fontId="2" fillId="40" borderId="0" xfId="0" applyNumberFormat="1" applyFont="1" applyFill="1" applyBorder="1" applyAlignment="1">
      <alignment vertical="center"/>
    </xf>
    <xf numFmtId="0" fontId="2" fillId="40" borderId="0" xfId="0" applyFont="1" applyFill="1" applyAlignment="1">
      <alignment vertical="center"/>
    </xf>
    <xf numFmtId="0" fontId="3" fillId="40" borderId="10" xfId="0" applyFont="1" applyFill="1" applyBorder="1" applyAlignment="1">
      <alignment vertical="center" wrapText="1"/>
    </xf>
    <xf numFmtId="0" fontId="4" fillId="40" borderId="0" xfId="0" applyFont="1" applyFill="1" applyAlignment="1">
      <alignment vertical="center"/>
    </xf>
    <xf numFmtId="0" fontId="49" fillId="40" borderId="0" xfId="0" applyFont="1" applyFill="1" applyAlignment="1">
      <alignment vertical="center"/>
    </xf>
    <xf numFmtId="1" fontId="2" fillId="40" borderId="10" xfId="0" applyNumberFormat="1" applyFont="1" applyFill="1" applyBorder="1" applyAlignment="1">
      <alignment horizontal="center" vertical="center"/>
    </xf>
    <xf numFmtId="181" fontId="3" fillId="40" borderId="0" xfId="0" applyNumberFormat="1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left" vertical="center"/>
    </xf>
    <xf numFmtId="0" fontId="3" fillId="40" borderId="42" xfId="0" applyFont="1" applyFill="1" applyBorder="1" applyAlignment="1">
      <alignment vertical="center"/>
    </xf>
    <xf numFmtId="0" fontId="3" fillId="40" borderId="43" xfId="0" applyFont="1" applyFill="1" applyBorder="1" applyAlignment="1">
      <alignment horizontal="center" vertical="center"/>
    </xf>
    <xf numFmtId="0" fontId="2" fillId="40" borderId="44" xfId="0" applyFont="1" applyFill="1" applyBorder="1" applyAlignment="1">
      <alignment horizontal="center" vertical="center"/>
    </xf>
    <xf numFmtId="0" fontId="3" fillId="40" borderId="44" xfId="0" applyFont="1" applyFill="1" applyBorder="1" applyAlignment="1">
      <alignment horizontal="center" vertical="center"/>
    </xf>
    <xf numFmtId="182" fontId="3" fillId="40" borderId="44" xfId="49" applyNumberFormat="1" applyFont="1" applyFill="1" applyBorder="1" applyAlignment="1">
      <alignment vertical="center"/>
    </xf>
    <xf numFmtId="181" fontId="2" fillId="40" borderId="44" xfId="47" applyNumberFormat="1" applyFont="1" applyFill="1" applyBorder="1" applyAlignment="1">
      <alignment vertical="center"/>
    </xf>
    <xf numFmtId="0" fontId="3" fillId="40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182" fontId="3" fillId="40" borderId="10" xfId="4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2" fontId="3" fillId="0" borderId="10" xfId="49" applyNumberFormat="1" applyFont="1" applyFill="1" applyBorder="1" applyAlignment="1">
      <alignment vertical="center"/>
    </xf>
    <xf numFmtId="181" fontId="2" fillId="0" borderId="10" xfId="4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13" fillId="37" borderId="34" xfId="53" applyNumberFormat="1" applyFont="1" applyFill="1" applyBorder="1" applyAlignment="1">
      <alignment horizontal="center" vertical="center"/>
    </xf>
    <xf numFmtId="0" fontId="13" fillId="37" borderId="33" xfId="53" applyFont="1" applyFill="1" applyBorder="1" applyAlignment="1">
      <alignment horizontal="center" vertical="center"/>
    </xf>
    <xf numFmtId="0" fontId="13" fillId="37" borderId="35" xfId="53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495300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172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92"/>
  <sheetViews>
    <sheetView tabSelected="1" zoomScale="148" zoomScaleNormal="148" zoomScalePageLayoutView="0" workbookViewId="0" topLeftCell="A1">
      <selection activeCell="L17" sqref="L17"/>
    </sheetView>
  </sheetViews>
  <sheetFormatPr defaultColWidth="11.421875" defaultRowHeight="12" customHeight="1"/>
  <cols>
    <col min="1" max="1" width="1.8515625" style="1" customWidth="1"/>
    <col min="2" max="2" width="18.8515625" style="1" customWidth="1"/>
    <col min="3" max="3" width="14.00390625" style="1" customWidth="1"/>
    <col min="4" max="4" width="9.421875" style="1" customWidth="1"/>
    <col min="5" max="6" width="13.140625" style="1" customWidth="1"/>
    <col min="7" max="7" width="16.57421875" style="1" customWidth="1"/>
    <col min="8" max="8" width="10.140625" style="1" customWidth="1"/>
    <col min="9" max="9" width="7.28125" style="1" customWidth="1"/>
    <col min="10" max="10" width="13.421875" style="1" customWidth="1"/>
    <col min="11" max="11" width="12.00390625" style="1" customWidth="1"/>
    <col min="12" max="12" width="9.8515625" style="1" customWidth="1"/>
    <col min="13" max="13" width="16.8515625" style="1" customWidth="1"/>
    <col min="14" max="16384" width="11.421875" style="1" customWidth="1"/>
  </cols>
  <sheetData>
    <row r="5" spans="1:7" ht="12" customHeight="1">
      <c r="A5" s="10"/>
      <c r="B5" s="124" t="s">
        <v>0</v>
      </c>
      <c r="C5" s="12" t="s">
        <v>1</v>
      </c>
      <c r="D5" s="13"/>
      <c r="E5" s="159" t="s">
        <v>110</v>
      </c>
      <c r="F5" s="159"/>
      <c r="G5" s="14">
        <v>5750</v>
      </c>
    </row>
    <row r="6" spans="1:7" ht="13.5" customHeight="1">
      <c r="A6" s="10"/>
      <c r="B6" s="15" t="s">
        <v>2</v>
      </c>
      <c r="C6" s="16" t="s">
        <v>109</v>
      </c>
      <c r="D6" s="13"/>
      <c r="E6" s="166" t="s">
        <v>3</v>
      </c>
      <c r="F6" s="166"/>
      <c r="G6" s="17" t="s">
        <v>4</v>
      </c>
    </row>
    <row r="7" spans="1:7" ht="12" customHeight="1">
      <c r="A7" s="10"/>
      <c r="B7" s="15" t="s">
        <v>5</v>
      </c>
      <c r="C7" s="16" t="s">
        <v>6</v>
      </c>
      <c r="D7" s="13"/>
      <c r="E7" s="160" t="s">
        <v>111</v>
      </c>
      <c r="F7" s="160"/>
      <c r="G7" s="151">
        <v>461</v>
      </c>
    </row>
    <row r="8" spans="1:8" ht="18" customHeight="1">
      <c r="A8" s="10"/>
      <c r="B8" s="15" t="s">
        <v>7</v>
      </c>
      <c r="C8" s="16" t="s">
        <v>8</v>
      </c>
      <c r="D8" s="13"/>
      <c r="E8" s="167" t="s">
        <v>9</v>
      </c>
      <c r="F8" s="168"/>
      <c r="G8" s="151">
        <f>G5*G7</f>
        <v>2650750</v>
      </c>
      <c r="H8" s="2"/>
    </row>
    <row r="9" spans="1:7" ht="12" customHeight="1">
      <c r="A9" s="10"/>
      <c r="B9" s="15" t="s">
        <v>10</v>
      </c>
      <c r="C9" s="12" t="s">
        <v>11</v>
      </c>
      <c r="D9" s="13"/>
      <c r="E9" s="169" t="s">
        <v>12</v>
      </c>
      <c r="F9" s="170"/>
      <c r="G9" s="17" t="s">
        <v>74</v>
      </c>
    </row>
    <row r="10" spans="1:8" ht="12" customHeight="1">
      <c r="A10" s="10"/>
      <c r="B10" s="15" t="s">
        <v>13</v>
      </c>
      <c r="C10" s="16" t="s">
        <v>90</v>
      </c>
      <c r="D10" s="13"/>
      <c r="E10" s="169" t="s">
        <v>14</v>
      </c>
      <c r="F10" s="170"/>
      <c r="G10" s="17" t="s">
        <v>4</v>
      </c>
      <c r="H10" s="8"/>
    </row>
    <row r="11" spans="1:7" ht="12" customHeight="1">
      <c r="A11" s="10"/>
      <c r="B11" s="15" t="s">
        <v>15</v>
      </c>
      <c r="C11" s="18">
        <v>44986</v>
      </c>
      <c r="D11" s="19"/>
      <c r="E11" s="161" t="s">
        <v>16</v>
      </c>
      <c r="F11" s="162"/>
      <c r="G11" s="20" t="s">
        <v>17</v>
      </c>
    </row>
    <row r="12" spans="1:7" ht="12" customHeight="1">
      <c r="A12" s="10"/>
      <c r="B12" s="21"/>
      <c r="C12" s="22"/>
      <c r="D12" s="19"/>
      <c r="E12" s="23"/>
      <c r="F12" s="23"/>
      <c r="G12" s="24"/>
    </row>
    <row r="13" spans="1:7" ht="12" customHeight="1">
      <c r="A13" s="10"/>
      <c r="B13" s="163" t="s">
        <v>18</v>
      </c>
      <c r="C13" s="164"/>
      <c r="D13" s="164"/>
      <c r="E13" s="164"/>
      <c r="F13" s="164"/>
      <c r="G13" s="165"/>
    </row>
    <row r="14" spans="1:7" ht="12" customHeight="1">
      <c r="A14" s="10"/>
      <c r="B14" s="83"/>
      <c r="C14" s="109"/>
      <c r="D14" s="109"/>
      <c r="E14" s="109"/>
      <c r="F14" s="83"/>
      <c r="G14" s="83"/>
    </row>
    <row r="15" spans="1:7" ht="12" customHeight="1">
      <c r="A15" s="10"/>
      <c r="B15" s="77" t="s">
        <v>19</v>
      </c>
      <c r="C15" s="79"/>
      <c r="D15" s="79"/>
      <c r="E15" s="79"/>
      <c r="F15" s="79"/>
      <c r="G15" s="79"/>
    </row>
    <row r="16" spans="1:7" ht="23.25" customHeight="1">
      <c r="A16" s="10"/>
      <c r="B16" s="110" t="s">
        <v>20</v>
      </c>
      <c r="C16" s="82" t="s">
        <v>21</v>
      </c>
      <c r="D16" s="82" t="s">
        <v>22</v>
      </c>
      <c r="E16" s="82" t="s">
        <v>23</v>
      </c>
      <c r="F16" s="82" t="s">
        <v>24</v>
      </c>
      <c r="G16" s="111" t="s">
        <v>25</v>
      </c>
    </row>
    <row r="17" spans="1:7" ht="25.5" customHeight="1">
      <c r="A17" s="10"/>
      <c r="B17" s="136" t="s">
        <v>86</v>
      </c>
      <c r="C17" s="129" t="s">
        <v>87</v>
      </c>
      <c r="D17" s="129">
        <v>1</v>
      </c>
      <c r="E17" s="129" t="s">
        <v>26</v>
      </c>
      <c r="F17" s="130">
        <v>520000</v>
      </c>
      <c r="G17" s="130">
        <f>D17*F17</f>
        <v>520000</v>
      </c>
    </row>
    <row r="18" spans="1:7" ht="12" customHeight="1">
      <c r="A18" s="10"/>
      <c r="B18" s="94" t="s">
        <v>27</v>
      </c>
      <c r="C18" s="95"/>
      <c r="D18" s="95"/>
      <c r="E18" s="95"/>
      <c r="F18" s="96"/>
      <c r="G18" s="112">
        <f>+G17</f>
        <v>520000</v>
      </c>
    </row>
    <row r="19" spans="1:7" s="9" customFormat="1" ht="12" customHeight="1">
      <c r="A19" s="11"/>
      <c r="B19" s="74"/>
      <c r="C19" s="75"/>
      <c r="D19" s="75"/>
      <c r="E19" s="74"/>
      <c r="F19" s="76"/>
      <c r="G19" s="76"/>
    </row>
    <row r="20" spans="1:10" s="80" customFormat="1" ht="12" customHeight="1">
      <c r="A20" s="43"/>
      <c r="B20" s="85" t="s">
        <v>103</v>
      </c>
      <c r="C20" s="86"/>
      <c r="D20" s="86"/>
      <c r="E20" s="86"/>
      <c r="F20" s="87"/>
      <c r="G20" s="87"/>
      <c r="J20" s="81"/>
    </row>
    <row r="21" spans="1:10" s="80" customFormat="1" ht="24" customHeight="1">
      <c r="A21" s="43"/>
      <c r="B21" s="88" t="s">
        <v>20</v>
      </c>
      <c r="C21" s="89" t="s">
        <v>21</v>
      </c>
      <c r="D21" s="89" t="s">
        <v>22</v>
      </c>
      <c r="E21" s="90" t="s">
        <v>23</v>
      </c>
      <c r="F21" s="89" t="s">
        <v>24</v>
      </c>
      <c r="G21" s="91" t="s">
        <v>25</v>
      </c>
      <c r="J21" s="81"/>
    </row>
    <row r="22" spans="1:10" s="80" customFormat="1" ht="12" customHeight="1">
      <c r="A22" s="43"/>
      <c r="B22" s="92"/>
      <c r="C22" s="86"/>
      <c r="D22" s="86"/>
      <c r="E22" s="86"/>
      <c r="F22" s="87"/>
      <c r="G22" s="93"/>
      <c r="J22" s="81"/>
    </row>
    <row r="23" spans="1:10" s="80" customFormat="1" ht="12" customHeight="1">
      <c r="A23" s="43"/>
      <c r="B23" s="94" t="s">
        <v>104</v>
      </c>
      <c r="C23" s="95"/>
      <c r="D23" s="95"/>
      <c r="E23" s="95"/>
      <c r="F23" s="96"/>
      <c r="G23" s="97"/>
      <c r="J23" s="81"/>
    </row>
    <row r="24" spans="1:10" s="80" customFormat="1" ht="12" customHeight="1">
      <c r="A24" s="43"/>
      <c r="B24" s="68"/>
      <c r="C24" s="68"/>
      <c r="D24" s="68"/>
      <c r="E24" s="68"/>
      <c r="F24" s="98"/>
      <c r="G24" s="98"/>
      <c r="J24" s="81"/>
    </row>
    <row r="25" spans="1:10" s="80" customFormat="1" ht="12" customHeight="1">
      <c r="A25" s="43"/>
      <c r="B25" s="85" t="s">
        <v>105</v>
      </c>
      <c r="C25" s="86"/>
      <c r="D25" s="86"/>
      <c r="E25" s="86"/>
      <c r="F25" s="87"/>
      <c r="G25" s="87"/>
      <c r="J25" s="81"/>
    </row>
    <row r="26" spans="1:10" s="80" customFormat="1" ht="24" customHeight="1">
      <c r="A26" s="43"/>
      <c r="B26" s="88" t="s">
        <v>20</v>
      </c>
      <c r="C26" s="90" t="s">
        <v>21</v>
      </c>
      <c r="D26" s="90" t="s">
        <v>22</v>
      </c>
      <c r="E26" s="90" t="s">
        <v>23</v>
      </c>
      <c r="F26" s="89" t="s">
        <v>24</v>
      </c>
      <c r="G26" s="91" t="s">
        <v>25</v>
      </c>
      <c r="J26" s="81"/>
    </row>
    <row r="27" spans="1:10" s="80" customFormat="1" ht="15" customHeight="1">
      <c r="A27" s="43"/>
      <c r="B27" s="99"/>
      <c r="C27" s="100"/>
      <c r="D27" s="101"/>
      <c r="E27" s="102"/>
      <c r="F27" s="103"/>
      <c r="G27" s="104">
        <f>(D27*F27)</f>
        <v>0</v>
      </c>
      <c r="J27" s="81"/>
    </row>
    <row r="28" spans="1:10" s="80" customFormat="1" ht="12.75" customHeight="1">
      <c r="A28" s="43"/>
      <c r="B28" s="105" t="s">
        <v>106</v>
      </c>
      <c r="C28" s="106"/>
      <c r="D28" s="106"/>
      <c r="E28" s="106"/>
      <c r="F28" s="107"/>
      <c r="G28" s="108">
        <f>SUM(G27:G27)</f>
        <v>0</v>
      </c>
      <c r="J28" s="81"/>
    </row>
    <row r="29" spans="1:10" s="80" customFormat="1" ht="12" customHeight="1">
      <c r="A29" s="43"/>
      <c r="B29" s="83"/>
      <c r="C29" s="83"/>
      <c r="D29" s="83"/>
      <c r="E29" s="83"/>
      <c r="F29" s="84"/>
      <c r="G29" s="84"/>
      <c r="J29" s="81"/>
    </row>
    <row r="30" spans="1:7" ht="12" customHeight="1">
      <c r="A30" s="10"/>
      <c r="B30" s="77" t="s">
        <v>28</v>
      </c>
      <c r="C30" s="78"/>
      <c r="D30" s="78"/>
      <c r="E30" s="78"/>
      <c r="F30" s="79"/>
      <c r="G30" s="79"/>
    </row>
    <row r="31" spans="1:7" ht="19.5" customHeight="1">
      <c r="A31" s="10"/>
      <c r="B31" s="110" t="s">
        <v>98</v>
      </c>
      <c r="C31" s="82" t="s">
        <v>29</v>
      </c>
      <c r="D31" s="82" t="s">
        <v>30</v>
      </c>
      <c r="E31" s="82" t="s">
        <v>23</v>
      </c>
      <c r="F31" s="82" t="s">
        <v>24</v>
      </c>
      <c r="G31" s="111" t="s">
        <v>25</v>
      </c>
    </row>
    <row r="32" spans="1:7" ht="12" customHeight="1">
      <c r="A32" s="10"/>
      <c r="B32" s="29" t="s">
        <v>31</v>
      </c>
      <c r="C32" s="30"/>
      <c r="D32" s="30"/>
      <c r="E32" s="30"/>
      <c r="F32" s="31"/>
      <c r="G32" s="32"/>
    </row>
    <row r="33" spans="1:10" ht="12" customHeight="1">
      <c r="A33" s="10"/>
      <c r="B33" s="33" t="s">
        <v>89</v>
      </c>
      <c r="C33" s="30" t="s">
        <v>32</v>
      </c>
      <c r="D33" s="34">
        <v>150</v>
      </c>
      <c r="E33" s="30" t="s">
        <v>33</v>
      </c>
      <c r="F33" s="31">
        <v>153</v>
      </c>
      <c r="G33" s="35">
        <f>+D33*F33</f>
        <v>22950</v>
      </c>
      <c r="H33" s="3"/>
      <c r="I33" s="4"/>
      <c r="J33" s="5"/>
    </row>
    <row r="34" spans="1:10" ht="12" customHeight="1">
      <c r="A34" s="10"/>
      <c r="B34" s="33" t="s">
        <v>34</v>
      </c>
      <c r="C34" s="30" t="s">
        <v>32</v>
      </c>
      <c r="D34" s="34">
        <v>150</v>
      </c>
      <c r="E34" s="30" t="s">
        <v>35</v>
      </c>
      <c r="F34" s="31">
        <v>780</v>
      </c>
      <c r="G34" s="35">
        <f>+D34*F34</f>
        <v>117000</v>
      </c>
      <c r="H34" s="3"/>
      <c r="I34" s="4"/>
      <c r="J34" s="5"/>
    </row>
    <row r="35" spans="1:10" ht="12" customHeight="1">
      <c r="A35" s="10"/>
      <c r="B35" s="29" t="s">
        <v>37</v>
      </c>
      <c r="C35" s="36"/>
      <c r="D35" s="37"/>
      <c r="E35" s="27"/>
      <c r="F35" s="28"/>
      <c r="G35" s="38"/>
      <c r="H35" s="3"/>
      <c r="I35" s="4"/>
      <c r="J35" s="5"/>
    </row>
    <row r="36" spans="1:15" ht="12" customHeight="1">
      <c r="A36" s="137"/>
      <c r="B36" s="126" t="s">
        <v>38</v>
      </c>
      <c r="C36" s="127" t="s">
        <v>39</v>
      </c>
      <c r="D36" s="128">
        <v>11</v>
      </c>
      <c r="E36" s="129" t="s">
        <v>40</v>
      </c>
      <c r="F36" s="130">
        <v>15570</v>
      </c>
      <c r="G36" s="131">
        <f>+D36*F36</f>
        <v>171270</v>
      </c>
      <c r="H36" s="132"/>
      <c r="I36" s="133"/>
      <c r="J36" s="134"/>
      <c r="K36" s="135"/>
      <c r="L36" s="135"/>
      <c r="M36" s="135"/>
      <c r="N36" s="135"/>
      <c r="O36" s="135"/>
    </row>
    <row r="37" spans="1:15" ht="12" customHeight="1">
      <c r="A37" s="137"/>
      <c r="B37" s="126" t="s">
        <v>41</v>
      </c>
      <c r="C37" s="127" t="s">
        <v>42</v>
      </c>
      <c r="D37" s="128">
        <v>7.6</v>
      </c>
      <c r="E37" s="129" t="s">
        <v>40</v>
      </c>
      <c r="F37" s="130">
        <v>38000</v>
      </c>
      <c r="G37" s="131">
        <f aca="true" t="shared" si="0" ref="G37:G50">+D37*F37</f>
        <v>288800</v>
      </c>
      <c r="H37" s="132"/>
      <c r="I37" s="133"/>
      <c r="J37" s="134"/>
      <c r="K37" s="135"/>
      <c r="L37" s="135"/>
      <c r="M37" s="135"/>
      <c r="N37" s="135"/>
      <c r="O37" s="135"/>
    </row>
    <row r="38" spans="1:15" ht="12" customHeight="1">
      <c r="A38" s="137"/>
      <c r="B38" s="126" t="s">
        <v>43</v>
      </c>
      <c r="C38" s="127" t="s">
        <v>44</v>
      </c>
      <c r="D38" s="128">
        <v>36</v>
      </c>
      <c r="E38" s="129" t="s">
        <v>40</v>
      </c>
      <c r="F38" s="130">
        <v>636</v>
      </c>
      <c r="G38" s="131">
        <f t="shared" si="0"/>
        <v>22896</v>
      </c>
      <c r="H38" s="132"/>
      <c r="I38" s="133"/>
      <c r="J38" s="134"/>
      <c r="K38" s="135"/>
      <c r="L38" s="135"/>
      <c r="M38" s="135"/>
      <c r="N38" s="135"/>
      <c r="O38" s="135"/>
    </row>
    <row r="39" spans="1:15" ht="12" customHeight="1">
      <c r="A39" s="137"/>
      <c r="B39" s="126" t="s">
        <v>45</v>
      </c>
      <c r="C39" s="127" t="s">
        <v>44</v>
      </c>
      <c r="D39" s="128">
        <v>630</v>
      </c>
      <c r="E39" s="129" t="s">
        <v>40</v>
      </c>
      <c r="F39" s="130">
        <v>185</v>
      </c>
      <c r="G39" s="131">
        <f t="shared" si="0"/>
        <v>116550</v>
      </c>
      <c r="H39" s="132"/>
      <c r="I39" s="133"/>
      <c r="J39" s="134"/>
      <c r="K39" s="135"/>
      <c r="L39" s="135"/>
      <c r="M39" s="135"/>
      <c r="N39" s="135"/>
      <c r="O39" s="135"/>
    </row>
    <row r="40" spans="1:15" ht="12" customHeight="1">
      <c r="A40" s="137"/>
      <c r="B40" s="126" t="s">
        <v>79</v>
      </c>
      <c r="C40" s="127" t="s">
        <v>80</v>
      </c>
      <c r="D40" s="128">
        <v>2</v>
      </c>
      <c r="E40" s="129" t="s">
        <v>81</v>
      </c>
      <c r="F40" s="130">
        <v>52408</v>
      </c>
      <c r="G40" s="131">
        <f t="shared" si="0"/>
        <v>104816</v>
      </c>
      <c r="H40" s="132"/>
      <c r="I40" s="133"/>
      <c r="J40" s="134"/>
      <c r="K40" s="135"/>
      <c r="L40" s="135"/>
      <c r="M40" s="135"/>
      <c r="N40" s="135"/>
      <c r="O40" s="135"/>
    </row>
    <row r="41" spans="1:15" ht="12" customHeight="1">
      <c r="A41" s="137"/>
      <c r="B41" s="126" t="s">
        <v>83</v>
      </c>
      <c r="C41" s="127" t="s">
        <v>84</v>
      </c>
      <c r="D41" s="128">
        <v>1</v>
      </c>
      <c r="E41" s="129" t="s">
        <v>85</v>
      </c>
      <c r="F41" s="130">
        <v>111037</v>
      </c>
      <c r="G41" s="131">
        <f t="shared" si="0"/>
        <v>111037</v>
      </c>
      <c r="H41" s="132"/>
      <c r="I41" s="133"/>
      <c r="J41" s="134"/>
      <c r="K41" s="135"/>
      <c r="L41" s="135"/>
      <c r="M41" s="135"/>
      <c r="N41" s="138"/>
      <c r="O41" s="138"/>
    </row>
    <row r="42" spans="1:10" ht="12" customHeight="1">
      <c r="A42" s="10"/>
      <c r="B42" s="29" t="s">
        <v>46</v>
      </c>
      <c r="C42" s="36"/>
      <c r="D42" s="37"/>
      <c r="E42" s="27"/>
      <c r="F42" s="28"/>
      <c r="G42" s="38"/>
      <c r="H42" s="3"/>
      <c r="I42" s="4"/>
      <c r="J42" s="5"/>
    </row>
    <row r="43" spans="1:15" ht="12" customHeight="1">
      <c r="A43" s="10"/>
      <c r="B43" s="126" t="s">
        <v>47</v>
      </c>
      <c r="C43" s="127" t="s">
        <v>48</v>
      </c>
      <c r="D43" s="128">
        <v>1</v>
      </c>
      <c r="E43" s="129" t="s">
        <v>49</v>
      </c>
      <c r="F43" s="130">
        <v>1934</v>
      </c>
      <c r="G43" s="131">
        <f t="shared" si="0"/>
        <v>1934</v>
      </c>
      <c r="H43" s="132"/>
      <c r="I43" s="133"/>
      <c r="J43" s="134"/>
      <c r="K43" s="135"/>
      <c r="L43" s="135"/>
      <c r="M43" s="135"/>
      <c r="N43" s="135"/>
      <c r="O43" s="135"/>
    </row>
    <row r="44" spans="1:15" ht="12" customHeight="1">
      <c r="A44" s="10"/>
      <c r="B44" s="126" t="s">
        <v>50</v>
      </c>
      <c r="C44" s="127" t="s">
        <v>48</v>
      </c>
      <c r="D44" s="128">
        <v>1</v>
      </c>
      <c r="E44" s="129" t="s">
        <v>49</v>
      </c>
      <c r="F44" s="130">
        <v>3413</v>
      </c>
      <c r="G44" s="131">
        <f t="shared" si="0"/>
        <v>3413</v>
      </c>
      <c r="H44" s="132"/>
      <c r="I44" s="133"/>
      <c r="J44" s="134"/>
      <c r="K44" s="135"/>
      <c r="L44" s="135"/>
      <c r="M44" s="135"/>
      <c r="N44" s="135"/>
      <c r="O44" s="135"/>
    </row>
    <row r="45" spans="1:12" ht="12" customHeight="1">
      <c r="A45" s="10"/>
      <c r="B45" s="126" t="s">
        <v>77</v>
      </c>
      <c r="C45" s="127" t="s">
        <v>51</v>
      </c>
      <c r="D45" s="139">
        <v>2</v>
      </c>
      <c r="E45" s="129" t="s">
        <v>52</v>
      </c>
      <c r="F45" s="130">
        <v>690</v>
      </c>
      <c r="G45" s="131">
        <f t="shared" si="0"/>
        <v>1380</v>
      </c>
      <c r="H45" s="132"/>
      <c r="I45" s="133"/>
      <c r="J45" s="134"/>
      <c r="K45" s="135"/>
      <c r="L45" s="135"/>
    </row>
    <row r="46" spans="1:12" ht="12" customHeight="1">
      <c r="A46" s="10"/>
      <c r="B46" s="126" t="s">
        <v>53</v>
      </c>
      <c r="C46" s="127" t="s">
        <v>51</v>
      </c>
      <c r="D46" s="128">
        <v>1</v>
      </c>
      <c r="E46" s="129" t="s">
        <v>52</v>
      </c>
      <c r="F46" s="130">
        <v>1400</v>
      </c>
      <c r="G46" s="131">
        <f t="shared" si="0"/>
        <v>1400</v>
      </c>
      <c r="H46" s="132"/>
      <c r="I46" s="133"/>
      <c r="J46" s="134"/>
      <c r="K46" s="135"/>
      <c r="L46" s="135"/>
    </row>
    <row r="47" spans="1:12" ht="12" customHeight="1">
      <c r="A47" s="10"/>
      <c r="B47" s="126" t="s">
        <v>54</v>
      </c>
      <c r="C47" s="127" t="s">
        <v>51</v>
      </c>
      <c r="D47" s="128">
        <v>1</v>
      </c>
      <c r="E47" s="129" t="s">
        <v>55</v>
      </c>
      <c r="F47" s="130">
        <v>3194</v>
      </c>
      <c r="G47" s="131">
        <f t="shared" si="0"/>
        <v>3194</v>
      </c>
      <c r="H47" s="132"/>
      <c r="I47" s="133"/>
      <c r="J47" s="134"/>
      <c r="K47" s="135"/>
      <c r="L47" s="135"/>
    </row>
    <row r="48" spans="1:13" ht="12" customHeight="1">
      <c r="A48" s="10"/>
      <c r="B48" s="126" t="s">
        <v>78</v>
      </c>
      <c r="C48" s="127" t="s">
        <v>51</v>
      </c>
      <c r="D48" s="128">
        <v>4</v>
      </c>
      <c r="E48" s="129" t="s">
        <v>52</v>
      </c>
      <c r="F48" s="130">
        <v>2290</v>
      </c>
      <c r="G48" s="131">
        <f t="shared" si="0"/>
        <v>9160</v>
      </c>
      <c r="H48" s="132"/>
      <c r="I48" s="133"/>
      <c r="J48" s="134"/>
      <c r="K48" s="135"/>
      <c r="L48" s="135"/>
      <c r="M48" s="125"/>
    </row>
    <row r="49" spans="1:13" ht="12" customHeight="1">
      <c r="A49" s="11"/>
      <c r="B49" s="152" t="s">
        <v>108</v>
      </c>
      <c r="C49" s="153" t="s">
        <v>51</v>
      </c>
      <c r="D49" s="154">
        <v>1</v>
      </c>
      <c r="E49" s="155" t="s">
        <v>52</v>
      </c>
      <c r="F49" s="156">
        <v>617</v>
      </c>
      <c r="G49" s="157">
        <f t="shared" si="0"/>
        <v>617</v>
      </c>
      <c r="H49" s="132"/>
      <c r="I49" s="133"/>
      <c r="J49" s="134"/>
      <c r="K49" s="135"/>
      <c r="L49" s="135"/>
      <c r="M49" s="125"/>
    </row>
    <row r="50" spans="1:12" ht="12" customHeight="1">
      <c r="A50" s="11"/>
      <c r="B50" s="158" t="s">
        <v>56</v>
      </c>
      <c r="C50" s="153" t="s">
        <v>57</v>
      </c>
      <c r="D50" s="154">
        <v>1</v>
      </c>
      <c r="E50" s="155" t="s">
        <v>52</v>
      </c>
      <c r="F50" s="156">
        <v>1450</v>
      </c>
      <c r="G50" s="157">
        <f t="shared" si="0"/>
        <v>1450</v>
      </c>
      <c r="H50" s="140"/>
      <c r="I50" s="133"/>
      <c r="J50" s="134"/>
      <c r="K50" s="135"/>
      <c r="L50" s="135"/>
    </row>
    <row r="51" spans="1:12" ht="12" customHeight="1">
      <c r="A51" s="11"/>
      <c r="B51" s="142" t="s">
        <v>82</v>
      </c>
      <c r="C51" s="143" t="s">
        <v>48</v>
      </c>
      <c r="D51" s="144">
        <v>1</v>
      </c>
      <c r="E51" s="145" t="s">
        <v>52</v>
      </c>
      <c r="F51" s="146">
        <v>20000</v>
      </c>
      <c r="G51" s="147">
        <v>35000</v>
      </c>
      <c r="H51" s="141"/>
      <c r="I51" s="133"/>
      <c r="J51" s="134"/>
      <c r="K51" s="135"/>
      <c r="L51" s="135"/>
    </row>
    <row r="52" spans="1:7" ht="12" customHeight="1">
      <c r="A52" s="10"/>
      <c r="B52" s="105" t="s">
        <v>36</v>
      </c>
      <c r="C52" s="106"/>
      <c r="D52" s="106"/>
      <c r="E52" s="106"/>
      <c r="F52" s="107"/>
      <c r="G52" s="121">
        <f>SUM(G32:G51)</f>
        <v>1012867</v>
      </c>
    </row>
    <row r="53" spans="1:7" ht="12" customHeight="1">
      <c r="A53" s="10"/>
      <c r="B53" s="39"/>
      <c r="C53" s="25"/>
      <c r="D53" s="25"/>
      <c r="E53" s="23"/>
      <c r="F53" s="26"/>
      <c r="G53" s="40"/>
    </row>
    <row r="54" spans="1:7" ht="13.5" customHeight="1">
      <c r="A54" s="10"/>
      <c r="B54" s="77" t="s">
        <v>99</v>
      </c>
      <c r="C54" s="78"/>
      <c r="D54" s="78"/>
      <c r="E54" s="78"/>
      <c r="F54" s="79"/>
      <c r="G54" s="79"/>
    </row>
    <row r="55" spans="1:7" ht="12" customHeight="1">
      <c r="A55" s="10"/>
      <c r="B55" s="110" t="s">
        <v>99</v>
      </c>
      <c r="C55" s="82" t="s">
        <v>29</v>
      </c>
      <c r="D55" s="82" t="s">
        <v>30</v>
      </c>
      <c r="E55" s="82" t="s">
        <v>23</v>
      </c>
      <c r="F55" s="82" t="s">
        <v>24</v>
      </c>
      <c r="G55" s="111" t="s">
        <v>25</v>
      </c>
    </row>
    <row r="56" spans="1:9" s="9" customFormat="1" ht="12">
      <c r="A56" s="11"/>
      <c r="B56" s="148" t="s">
        <v>58</v>
      </c>
      <c r="C56" s="149" t="s">
        <v>59</v>
      </c>
      <c r="D56" s="149">
        <v>1</v>
      </c>
      <c r="E56" s="149" t="s">
        <v>26</v>
      </c>
      <c r="F56" s="150">
        <v>100000</v>
      </c>
      <c r="G56" s="150">
        <v>100000</v>
      </c>
      <c r="H56" s="135"/>
      <c r="I56" s="135"/>
    </row>
    <row r="57" spans="1:9" s="9" customFormat="1" ht="18">
      <c r="A57" s="11"/>
      <c r="B57" s="148" t="s">
        <v>88</v>
      </c>
      <c r="C57" s="149" t="s">
        <v>59</v>
      </c>
      <c r="D57" s="149">
        <v>1</v>
      </c>
      <c r="E57" s="149" t="s">
        <v>26</v>
      </c>
      <c r="F57" s="150">
        <v>150000</v>
      </c>
      <c r="G57" s="150">
        <v>150000</v>
      </c>
      <c r="H57" s="135"/>
      <c r="I57" s="135"/>
    </row>
    <row r="58" spans="1:9" s="9" customFormat="1" ht="12" customHeight="1">
      <c r="A58" s="11"/>
      <c r="B58" s="148" t="s">
        <v>60</v>
      </c>
      <c r="C58" s="149" t="s">
        <v>59</v>
      </c>
      <c r="D58" s="149">
        <v>1</v>
      </c>
      <c r="E58" s="149" t="s">
        <v>26</v>
      </c>
      <c r="F58" s="150">
        <v>320000</v>
      </c>
      <c r="G58" s="150">
        <v>320000</v>
      </c>
      <c r="H58" s="135"/>
      <c r="I58" s="135"/>
    </row>
    <row r="59" spans="1:7" ht="12" customHeight="1">
      <c r="A59" s="10"/>
      <c r="B59" s="105" t="s">
        <v>61</v>
      </c>
      <c r="C59" s="106"/>
      <c r="D59" s="106"/>
      <c r="E59" s="106"/>
      <c r="F59" s="107"/>
      <c r="G59" s="121">
        <f>+G56+G57+G58</f>
        <v>570000</v>
      </c>
    </row>
    <row r="60" spans="1:7" ht="12" customHeight="1">
      <c r="A60" s="10"/>
      <c r="B60" s="39"/>
      <c r="C60" s="25"/>
      <c r="D60" s="25"/>
      <c r="E60" s="23"/>
      <c r="F60" s="26"/>
      <c r="G60" s="41"/>
    </row>
    <row r="61" spans="1:7" ht="13.5" customHeight="1">
      <c r="A61" s="10"/>
      <c r="B61" s="113" t="s">
        <v>62</v>
      </c>
      <c r="C61" s="114"/>
      <c r="D61" s="114"/>
      <c r="E61" s="114"/>
      <c r="F61" s="114"/>
      <c r="G61" s="115">
        <f>+G18+G23+G28+G52+G59</f>
        <v>2102867</v>
      </c>
    </row>
    <row r="62" spans="1:7" ht="12" customHeight="1">
      <c r="A62" s="10"/>
      <c r="B62" s="116" t="s">
        <v>63</v>
      </c>
      <c r="C62" s="117"/>
      <c r="D62" s="117"/>
      <c r="E62" s="117"/>
      <c r="F62" s="117"/>
      <c r="G62" s="118">
        <f>G61*0.05</f>
        <v>105143.35</v>
      </c>
    </row>
    <row r="63" spans="1:7" ht="12" customHeight="1">
      <c r="A63" s="10"/>
      <c r="B63" s="113" t="s">
        <v>64</v>
      </c>
      <c r="C63" s="114"/>
      <c r="D63" s="114"/>
      <c r="E63" s="114"/>
      <c r="F63" s="114"/>
      <c r="G63" s="115">
        <f>G62+G61</f>
        <v>2208010.35</v>
      </c>
    </row>
    <row r="64" spans="1:7" ht="12" customHeight="1">
      <c r="A64" s="10"/>
      <c r="B64" s="116" t="s">
        <v>65</v>
      </c>
      <c r="C64" s="117"/>
      <c r="D64" s="117"/>
      <c r="E64" s="117"/>
      <c r="F64" s="117"/>
      <c r="G64" s="118">
        <f>G8</f>
        <v>2650750</v>
      </c>
    </row>
    <row r="65" spans="1:8" ht="12" customHeight="1">
      <c r="A65" s="10"/>
      <c r="B65" s="113" t="s">
        <v>107</v>
      </c>
      <c r="C65" s="119"/>
      <c r="D65" s="119"/>
      <c r="E65" s="119"/>
      <c r="F65" s="119"/>
      <c r="G65" s="120">
        <f>G64-G63</f>
        <v>442739.6499999999</v>
      </c>
      <c r="H65" s="6"/>
    </row>
    <row r="66" spans="1:2" ht="12" customHeight="1">
      <c r="A66" s="10"/>
      <c r="B66" s="1" t="s">
        <v>66</v>
      </c>
    </row>
    <row r="67" spans="1:2" ht="12" customHeight="1">
      <c r="A67" s="10"/>
      <c r="B67" s="42" t="s">
        <v>67</v>
      </c>
    </row>
    <row r="68" spans="1:2" ht="12" customHeight="1">
      <c r="A68" s="10"/>
      <c r="B68" s="1" t="s">
        <v>68</v>
      </c>
    </row>
    <row r="69" spans="1:2" ht="12" customHeight="1">
      <c r="A69" s="10"/>
      <c r="B69" s="1" t="s">
        <v>75</v>
      </c>
    </row>
    <row r="70" spans="1:2" ht="12" customHeight="1">
      <c r="A70" s="10"/>
      <c r="B70" s="1" t="s">
        <v>76</v>
      </c>
    </row>
    <row r="71" spans="1:2" ht="12" customHeight="1">
      <c r="A71" s="10"/>
      <c r="B71" s="1" t="s">
        <v>69</v>
      </c>
    </row>
    <row r="72" spans="1:2" ht="12" customHeight="1">
      <c r="A72" s="10"/>
      <c r="B72" s="1" t="s">
        <v>70</v>
      </c>
    </row>
    <row r="73" spans="1:2" ht="12" customHeight="1">
      <c r="A73" s="10"/>
      <c r="B73" s="1" t="s">
        <v>71</v>
      </c>
    </row>
    <row r="74" spans="1:2" ht="12" customHeight="1">
      <c r="A74" s="10"/>
      <c r="B74" s="1" t="s">
        <v>72</v>
      </c>
    </row>
    <row r="75" spans="1:2" ht="12" customHeight="1">
      <c r="A75" s="10"/>
      <c r="B75" s="1" t="s">
        <v>73</v>
      </c>
    </row>
    <row r="77" ht="12" customHeight="1" thickBot="1">
      <c r="C77" s="7"/>
    </row>
    <row r="78" spans="1:6" ht="12" customHeight="1" thickBot="1">
      <c r="A78" s="43"/>
      <c r="B78" s="69" t="s">
        <v>91</v>
      </c>
      <c r="C78" s="70"/>
      <c r="D78" s="44"/>
      <c r="E78" s="45"/>
      <c r="F78" s="45"/>
    </row>
    <row r="79" spans="1:6" ht="12" customHeight="1">
      <c r="A79" s="43"/>
      <c r="B79" s="46" t="s">
        <v>92</v>
      </c>
      <c r="C79" s="47" t="s">
        <v>93</v>
      </c>
      <c r="D79" s="48" t="s">
        <v>94</v>
      </c>
      <c r="E79" s="45"/>
      <c r="F79" s="45"/>
    </row>
    <row r="80" spans="1:6" ht="12" customHeight="1">
      <c r="A80" s="43"/>
      <c r="B80" s="49" t="s">
        <v>95</v>
      </c>
      <c r="C80" s="50">
        <f>+G18</f>
        <v>520000</v>
      </c>
      <c r="D80" s="51">
        <f>(C80/C86)</f>
        <v>0.2355061424417689</v>
      </c>
      <c r="E80" s="45"/>
      <c r="F80" s="45"/>
    </row>
    <row r="81" spans="1:6" ht="12" customHeight="1">
      <c r="A81" s="43"/>
      <c r="B81" s="49" t="s">
        <v>96</v>
      </c>
      <c r="C81" s="52">
        <f>+G23</f>
        <v>0</v>
      </c>
      <c r="D81" s="51">
        <v>0</v>
      </c>
      <c r="E81" s="45"/>
      <c r="F81" s="45"/>
    </row>
    <row r="82" spans="1:6" ht="12" customHeight="1">
      <c r="A82" s="43"/>
      <c r="B82" s="49" t="s">
        <v>97</v>
      </c>
      <c r="C82" s="50">
        <f>+G28</f>
        <v>0</v>
      </c>
      <c r="D82" s="51">
        <f>(C82/C86)</f>
        <v>0</v>
      </c>
      <c r="E82" s="45"/>
      <c r="F82" s="45"/>
    </row>
    <row r="83" spans="1:6" ht="12" customHeight="1">
      <c r="A83" s="43"/>
      <c r="B83" s="49" t="s">
        <v>98</v>
      </c>
      <c r="C83" s="50">
        <f>+G52</f>
        <v>1012867</v>
      </c>
      <c r="D83" s="51">
        <f>(C83/C86)</f>
        <v>0.4587238461087829</v>
      </c>
      <c r="E83" s="45"/>
      <c r="F83" s="45"/>
    </row>
    <row r="84" spans="1:6" ht="12" customHeight="1">
      <c r="A84" s="43"/>
      <c r="B84" s="49" t="s">
        <v>99</v>
      </c>
      <c r="C84" s="53">
        <f>+G59</f>
        <v>570000</v>
      </c>
      <c r="D84" s="51">
        <f>(C84/C86)</f>
        <v>0.25815096383040054</v>
      </c>
      <c r="E84" s="54"/>
      <c r="F84" s="54"/>
    </row>
    <row r="85" spans="1:6" ht="12" customHeight="1">
      <c r="A85" s="43"/>
      <c r="B85" s="49" t="s">
        <v>100</v>
      </c>
      <c r="C85" s="53">
        <f>+G62</f>
        <v>105143.35</v>
      </c>
      <c r="D85" s="51">
        <f>(C85/C86)</f>
        <v>0.047619047619047616</v>
      </c>
      <c r="E85" s="54"/>
      <c r="F85" s="54"/>
    </row>
    <row r="86" spans="1:6" ht="12" customHeight="1" thickBot="1">
      <c r="A86" s="55"/>
      <c r="B86" s="56" t="s">
        <v>101</v>
      </c>
      <c r="C86" s="57">
        <f>SUM(C80:C85)</f>
        <v>2208010.35</v>
      </c>
      <c r="D86" s="58">
        <f>SUM(D80:D85)</f>
        <v>1</v>
      </c>
      <c r="E86" s="54"/>
      <c r="F86" s="54"/>
    </row>
    <row r="87" spans="1:6" ht="12" customHeight="1">
      <c r="A87" s="43"/>
      <c r="B87" s="59"/>
      <c r="C87" s="60"/>
      <c r="D87" s="60"/>
      <c r="E87" s="60"/>
      <c r="F87" s="60"/>
    </row>
    <row r="88" spans="1:6" ht="12" customHeight="1" thickBot="1">
      <c r="A88" s="43"/>
      <c r="B88" s="61"/>
      <c r="C88" s="60"/>
      <c r="D88" s="60"/>
      <c r="E88" s="60"/>
      <c r="F88" s="60"/>
    </row>
    <row r="89" spans="1:6" ht="12" customHeight="1">
      <c r="A89" s="43"/>
      <c r="B89" s="62"/>
      <c r="C89" s="71" t="s">
        <v>112</v>
      </c>
      <c r="D89" s="72"/>
      <c r="E89" s="73"/>
      <c r="F89" s="54"/>
    </row>
    <row r="90" spans="1:6" ht="12" customHeight="1">
      <c r="A90" s="43"/>
      <c r="B90" s="63" t="s">
        <v>113</v>
      </c>
      <c r="C90" s="122">
        <v>5500</v>
      </c>
      <c r="D90" s="122">
        <v>5750</v>
      </c>
      <c r="E90" s="123">
        <v>6000</v>
      </c>
      <c r="F90" s="64"/>
    </row>
    <row r="91" spans="1:6" ht="12" customHeight="1" thickBot="1">
      <c r="A91" s="43"/>
      <c r="B91" s="65" t="s">
        <v>114</v>
      </c>
      <c r="C91" s="66">
        <f>G63/C90</f>
        <v>401.4564272727273</v>
      </c>
      <c r="D91" s="66">
        <f>G64/D90</f>
        <v>461</v>
      </c>
      <c r="E91" s="66">
        <f>G63/E90</f>
        <v>368.001725</v>
      </c>
      <c r="F91" s="64"/>
    </row>
    <row r="92" spans="1:6" ht="12" customHeight="1">
      <c r="A92" s="43"/>
      <c r="B92" s="67" t="s">
        <v>102</v>
      </c>
      <c r="C92" s="68"/>
      <c r="D92" s="68"/>
      <c r="E92" s="68"/>
      <c r="F92" s="45"/>
    </row>
  </sheetData>
  <sheetProtection/>
  <autoFilter ref="B31:G52"/>
  <mergeCells count="8">
    <mergeCell ref="E5:F5"/>
    <mergeCell ref="E7:F7"/>
    <mergeCell ref="E11:F11"/>
    <mergeCell ref="B13:G13"/>
    <mergeCell ref="E6:F6"/>
    <mergeCell ref="E8:F8"/>
    <mergeCell ref="E10:F10"/>
    <mergeCell ref="E9:F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4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pcamino</dc:creator>
  <cp:keywords/>
  <dc:description/>
  <cp:lastModifiedBy>Rioseco Ventura Victor Manuel</cp:lastModifiedBy>
  <cp:lastPrinted>2022-06-22T20:06:55Z</cp:lastPrinted>
  <dcterms:created xsi:type="dcterms:W3CDTF">2015-06-30T14:39:15Z</dcterms:created>
  <dcterms:modified xsi:type="dcterms:W3CDTF">2023-05-03T19:38:15Z</dcterms:modified>
  <cp:category/>
  <cp:version/>
  <cp:contentType/>
  <cp:contentStatus/>
</cp:coreProperties>
</file>