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TRIGO" sheetId="1" r:id="rId1"/>
  </sheets>
  <definedNames/>
  <calcPr fullCalcOnLoad="1"/>
</workbook>
</file>

<file path=xl/sharedStrings.xml><?xml version="1.0" encoding="utf-8"?>
<sst xmlns="http://schemas.openxmlformats.org/spreadsheetml/2006/main" count="155" uniqueCount="108">
  <si>
    <t>RUBRO O CULTIVO</t>
  </si>
  <si>
    <t>VARIEDAD</t>
  </si>
  <si>
    <t>FECHA ESTIMADA  PRECIO VENTA</t>
  </si>
  <si>
    <t>NIVEL TECNOLÓGICO</t>
  </si>
  <si>
    <t>PRECIO ESPERADO ($/qqm)</t>
  </si>
  <si>
    <t>REGIÓN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</si>
  <si>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</si>
  <si>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</si>
  <si>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</si>
  <si>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</si>
  <si>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</si>
  <si>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</si>
  <si>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</si>
  <si>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</si>
  <si>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</si>
  <si>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</si>
  <si>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</si>
  <si>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</si>
  <si>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</si>
  <si>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 xml:space="preserve">Septiembre-Octubre </t>
  </si>
  <si>
    <t>Movimiento Insumos Siembra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</si>
  <si>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</si>
  <si>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</si>
  <si>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</si>
  <si>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</si>
  <si>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</si>
  <si>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</si>
  <si>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</si>
  <si>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</si>
  <si>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</si>
  <si>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</si>
  <si>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</si>
  <si>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</si>
  <si>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</si>
  <si>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</si>
  <si>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</si>
  <si>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</si>
  <si>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</si>
  <si>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</si>
  <si>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</si>
  <si>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</si>
  <si>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</si>
  <si>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</si>
  <si>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</si>
  <si>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</si>
  <si>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</si>
  <si>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</si>
  <si>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</si>
  <si>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</si>
  <si>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</si>
  <si>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</si>
  <si>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</si>
  <si>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</si>
  <si>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</si>
  <si>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</si>
  <si>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</si>
  <si>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</si>
  <si>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</si>
  <si>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</si>
  <si>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</si>
  <si>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</si>
  <si>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</si>
  <si>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</si>
  <si>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</si>
  <si>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</si>
  <si>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</si>
  <si>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</si>
  <si>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TRIGO</t>
  </si>
  <si>
    <t>RENDIMIENTO (qqm., /Há.)</t>
  </si>
  <si>
    <t>OTTO BAER</t>
  </si>
  <si>
    <t>Ene-Feb</t>
  </si>
  <si>
    <t>MEDIO</t>
  </si>
  <si>
    <t>DE LOS RIOS</t>
  </si>
  <si>
    <t>INGRESO ESPERADO, CON IVA ($)</t>
  </si>
  <si>
    <t>ÁREA</t>
  </si>
  <si>
    <t>DESTINO PRODUCCIÓN</t>
  </si>
  <si>
    <t>MOLINO</t>
  </si>
  <si>
    <t>Feb-Mar</t>
  </si>
  <si>
    <t>LLUVIA  EXTEMPORANEA, SEQUIA</t>
  </si>
  <si>
    <t>Desifección semilla</t>
  </si>
  <si>
    <t>Jul-Ago</t>
  </si>
  <si>
    <t>Aplicación Herbicida pre-siembra</t>
  </si>
  <si>
    <t>Julio</t>
  </si>
  <si>
    <t>Rastraje</t>
  </si>
  <si>
    <t>Siembra mecanizada</t>
  </si>
  <si>
    <t>Agosto</t>
  </si>
  <si>
    <t>Rodonar</t>
  </si>
  <si>
    <t>Aplicación fertilizantes</t>
  </si>
  <si>
    <t>Octubre (nitrogeno)</t>
  </si>
  <si>
    <t>Pulverizaciones</t>
  </si>
  <si>
    <t>Oct-Nov</t>
  </si>
  <si>
    <t>Cosecha automotriz</t>
  </si>
  <si>
    <t>Sep-nov</t>
  </si>
  <si>
    <t>Superfosfato Triple</t>
  </si>
  <si>
    <t>Octubre</t>
  </si>
  <si>
    <t>Muriato de Potasio</t>
  </si>
  <si>
    <t>l</t>
  </si>
  <si>
    <t>Septiiembre</t>
  </si>
  <si>
    <t>MCPA+ALLIADO</t>
  </si>
  <si>
    <t>Noviembre</t>
  </si>
  <si>
    <t>FUNGICIDA</t>
  </si>
  <si>
    <t>Diciembre</t>
  </si>
  <si>
    <t>Nov-Dic</t>
  </si>
  <si>
    <t>Semilla (corriente)</t>
  </si>
  <si>
    <t>LA UNION</t>
  </si>
  <si>
    <t>Juwel Top</t>
  </si>
  <si>
    <t>Yarabela Sulfan 24</t>
  </si>
  <si>
    <t>Cortador</t>
  </si>
</sst>
</file>

<file path=xl/styles.xml><?xml version="1.0" encoding="utf-8"?>
<styleSheet xmlns="http://schemas.openxmlformats.org/spreadsheetml/2006/main">
  <numFmts count="3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&quot;$&quot;\ #,##0;\-&quot;$&quot;\ #,##0"/>
    <numFmt numFmtId="175" formatCode="&quot;$&quot;\ #,##0;[Red]\-&quot;$&quot;\ #,##0"/>
    <numFmt numFmtId="176" formatCode="&quot;$&quot;\ #,##0.00;\-&quot;$&quot;\ #,##0.00"/>
    <numFmt numFmtId="177" formatCode="&quot;$&quot;\ #,##0.00;[Red]\-&quot;$&quot;\ #,##0.00"/>
    <numFmt numFmtId="178" formatCode="_-&quot;$&quot;\ * #,##0_-;\-&quot;$&quot;\ * #,##0_-;_-&quot;$&quot;\ * &quot;-&quot;_-;_-@_-"/>
    <numFmt numFmtId="179" formatCode="_-&quot;$&quot;\ * #,##0.00_-;\-&quot;$&quot;\ * #,##0.00_-;_-&quot;$&quot;\ * &quot;-&quot;??_-;_-@_-"/>
    <numFmt numFmtId="180" formatCode="&quot; &quot;* #,##0.00&quot; &quot;;&quot;-&quot;* #,##0.00&quot; &quot;;&quot; &quot;* &quot;-&quot;??&quot; &quot;"/>
    <numFmt numFmtId="181" formatCode="#,##0.0"/>
    <numFmt numFmtId="182" formatCode="&quot; &quot;* #,##0&quot;   &quot;;&quot;-&quot;* #,##0&quot;   &quot;;&quot; &quot;* &quot;-&quot;??&quot;   &quot;"/>
    <numFmt numFmtId="183" formatCode="&quot; &quot;* #,##0&quot; &quot;;&quot; &quot;* &quot;-&quot;#,##0&quot; &quot;;&quot; &quot;* &quot;- &quot;"/>
    <numFmt numFmtId="184" formatCode="[$-C0A]mmmm\-yy;@"/>
    <numFmt numFmtId="185" formatCode="&quot; &quot;* #,##0.0&quot; &quot;;&quot;-&quot;* #,##0.0&quot; &quot;;&quot; &quot;* &quot;-&quot;??&quot; &quot;"/>
    <numFmt numFmtId="186" formatCode="&quot; &quot;* #,##0&quot; &quot;;&quot;-&quot;* #,##0&quot; &quot;;&quot; &quot;* &quot;-&quot;??&quot; &quot;"/>
  </numFmts>
  <fonts count="54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8"/>
      <name val="Arial Narrow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9" tint="-0.24997000396251678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 style="thin">
        <color indexed="10"/>
      </left>
      <right/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1"/>
      </top>
      <bottom/>
    </border>
    <border>
      <left style="thin"/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>
        <color indexed="11"/>
      </right>
      <top style="thin"/>
      <bottom style="thin">
        <color indexed="11"/>
      </bottom>
    </border>
    <border>
      <left style="thin">
        <color indexed="11"/>
      </left>
      <right style="thin"/>
      <top style="thin"/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>
        <color indexed="11"/>
      </bottom>
    </border>
    <border>
      <left style="thin">
        <color indexed="11"/>
      </left>
      <right style="thin"/>
      <top style="thin">
        <color indexed="11"/>
      </top>
      <bottom style="thin">
        <color indexed="11"/>
      </bottom>
    </border>
    <border>
      <left style="thin"/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>
        <color indexed="11"/>
      </right>
      <top style="thin">
        <color indexed="11"/>
      </top>
      <bottom style="thin"/>
    </border>
    <border>
      <left style="thin">
        <color indexed="11"/>
      </left>
      <right style="thin"/>
      <top style="thin">
        <color indexed="11"/>
      </top>
      <bottom style="thin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/>
      <right style="medium"/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>
        <color indexed="8"/>
      </right>
      <top/>
      <bottom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</border>
    <border>
      <left style="medium"/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49" fontId="2" fillId="34" borderId="14" xfId="0" applyNumberFormat="1" applyFont="1" applyFill="1" applyBorder="1" applyAlignment="1">
      <alignment vertical="center" wrapText="1"/>
    </xf>
    <xf numFmtId="49" fontId="3" fillId="33" borderId="15" xfId="0" applyNumberFormat="1" applyFont="1" applyFill="1" applyBorder="1" applyAlignment="1">
      <alignment horizontal="right"/>
    </xf>
    <xf numFmtId="0" fontId="3" fillId="33" borderId="16" xfId="0" applyFont="1" applyFill="1" applyBorder="1" applyAlignment="1">
      <alignment/>
    </xf>
    <xf numFmtId="3" fontId="3" fillId="33" borderId="15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 vertical="center" wrapText="1"/>
    </xf>
    <xf numFmtId="49" fontId="5" fillId="33" borderId="15" xfId="0" applyNumberFormat="1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/>
    </xf>
    <xf numFmtId="49" fontId="5" fillId="33" borderId="15" xfId="0" applyNumberFormat="1" applyFont="1" applyFill="1" applyBorder="1" applyAlignment="1">
      <alignment wrapText="1"/>
    </xf>
    <xf numFmtId="49" fontId="5" fillId="33" borderId="15" xfId="0" applyNumberFormat="1" applyFont="1" applyFill="1" applyBorder="1" applyAlignment="1">
      <alignment horizontal="right"/>
    </xf>
    <xf numFmtId="49" fontId="5" fillId="33" borderId="15" xfId="0" applyNumberFormat="1" applyFont="1" applyFill="1" applyBorder="1" applyAlignment="1">
      <alignment horizontal="right" wrapText="1"/>
    </xf>
    <xf numFmtId="49" fontId="5" fillId="33" borderId="15" xfId="0" applyNumberFormat="1" applyFont="1" applyFill="1" applyBorder="1" applyAlignment="1">
      <alignment/>
    </xf>
    <xf numFmtId="3" fontId="5" fillId="33" borderId="15" xfId="0" applyNumberFormat="1" applyFont="1" applyFill="1" applyBorder="1" applyAlignment="1">
      <alignment horizontal="right" wrapText="1"/>
    </xf>
    <xf numFmtId="14" fontId="5" fillId="33" borderId="15" xfId="0" applyNumberFormat="1" applyFont="1" applyFill="1" applyBorder="1" applyAlignment="1">
      <alignment horizontal="right"/>
    </xf>
    <xf numFmtId="0" fontId="3" fillId="33" borderId="17" xfId="0" applyFont="1" applyFill="1" applyBorder="1" applyAlignment="1">
      <alignment wrapText="1"/>
    </xf>
    <xf numFmtId="14" fontId="3" fillId="33" borderId="18" xfId="0" applyNumberFormat="1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justify" wrapText="1"/>
    </xf>
    <xf numFmtId="0" fontId="0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1" xfId="0" applyFont="1" applyFill="1" applyBorder="1" applyAlignment="1">
      <alignment/>
    </xf>
    <xf numFmtId="49" fontId="2" fillId="35" borderId="22" xfId="0" applyNumberFormat="1" applyFont="1" applyFill="1" applyBorder="1" applyAlignment="1">
      <alignment vertical="center"/>
    </xf>
    <xf numFmtId="0" fontId="3" fillId="33" borderId="23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49" fontId="2" fillId="34" borderId="15" xfId="0" applyNumberFormat="1" applyFont="1" applyFill="1" applyBorder="1" applyAlignment="1">
      <alignment horizontal="center" vertical="center" wrapText="1"/>
    </xf>
    <xf numFmtId="49" fontId="5" fillId="33" borderId="15" xfId="0" applyNumberFormat="1" applyFont="1" applyFill="1" applyBorder="1" applyAlignment="1">
      <alignment horizontal="center" wrapText="1"/>
    </xf>
    <xf numFmtId="0" fontId="5" fillId="33" borderId="15" xfId="0" applyNumberFormat="1" applyFont="1" applyFill="1" applyBorder="1" applyAlignment="1">
      <alignment wrapText="1"/>
    </xf>
    <xf numFmtId="49" fontId="8" fillId="34" borderId="15" xfId="0" applyNumberFormat="1" applyFont="1" applyFill="1" applyBorder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vertical="center"/>
    </xf>
    <xf numFmtId="3" fontId="8" fillId="34" borderId="15" xfId="0" applyNumberFormat="1" applyFont="1" applyFill="1" applyBorder="1" applyAlignment="1">
      <alignment vertical="center"/>
    </xf>
    <xf numFmtId="3" fontId="3" fillId="33" borderId="21" xfId="0" applyNumberFormat="1" applyFont="1" applyFill="1" applyBorder="1" applyAlignment="1">
      <alignment/>
    </xf>
    <xf numFmtId="49" fontId="2" fillId="35" borderId="24" xfId="0" applyNumberFormat="1" applyFont="1" applyFill="1" applyBorder="1" applyAlignment="1">
      <alignment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49" fontId="2" fillId="34" borderId="24" xfId="0" applyNumberFormat="1" applyFont="1" applyFill="1" applyBorder="1" applyAlignment="1">
      <alignment horizontal="center" vertical="center"/>
    </xf>
    <xf numFmtId="49" fontId="2" fillId="34" borderId="24" xfId="0" applyNumberFormat="1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49" fontId="4" fillId="34" borderId="24" xfId="0" applyNumberFormat="1" applyFont="1" applyFill="1" applyBorder="1" applyAlignment="1">
      <alignment vertical="center"/>
    </xf>
    <xf numFmtId="0" fontId="4" fillId="34" borderId="24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vertical="center"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3" fontId="3" fillId="33" borderId="27" xfId="0" applyNumberFormat="1" applyFont="1" applyFill="1" applyBorder="1" applyAlignment="1">
      <alignment/>
    </xf>
    <xf numFmtId="49" fontId="2" fillId="34" borderId="22" xfId="0" applyNumberFormat="1" applyFont="1" applyFill="1" applyBorder="1" applyAlignment="1">
      <alignment horizontal="center" vertical="center"/>
    </xf>
    <xf numFmtId="49" fontId="2" fillId="34" borderId="22" xfId="0" applyNumberFormat="1" applyFont="1" applyFill="1" applyBorder="1" applyAlignment="1">
      <alignment horizontal="center" vertical="center" wrapText="1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vertical="center"/>
    </xf>
    <xf numFmtId="3" fontId="8" fillId="34" borderId="24" xfId="0" applyNumberFormat="1" applyFont="1" applyFill="1" applyBorder="1" applyAlignment="1">
      <alignment vertical="center"/>
    </xf>
    <xf numFmtId="49" fontId="9" fillId="33" borderId="15" xfId="0" applyNumberFormat="1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horizontal="left" vertical="center" wrapText="1"/>
    </xf>
    <xf numFmtId="49" fontId="5" fillId="33" borderId="15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/>
    </xf>
    <xf numFmtId="49" fontId="9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 horizontal="center"/>
    </xf>
    <xf numFmtId="49" fontId="10" fillId="34" borderId="24" xfId="0" applyNumberFormat="1" applyFont="1" applyFill="1" applyBorder="1" applyAlignment="1">
      <alignment vertical="center"/>
    </xf>
    <xf numFmtId="0" fontId="10" fillId="34" borderId="24" xfId="0" applyFont="1" applyFill="1" applyBorder="1" applyAlignment="1">
      <alignment horizontal="center" vertical="center"/>
    </xf>
    <xf numFmtId="0" fontId="10" fillId="34" borderId="24" xfId="0" applyFont="1" applyFill="1" applyBorder="1" applyAlignment="1">
      <alignment vertical="center"/>
    </xf>
    <xf numFmtId="3" fontId="10" fillId="34" borderId="24" xfId="0" applyNumberFormat="1" applyFont="1" applyFill="1" applyBorder="1" applyAlignment="1">
      <alignment vertical="center"/>
    </xf>
    <xf numFmtId="0" fontId="3" fillId="33" borderId="27" xfId="0" applyFont="1" applyFill="1" applyBorder="1" applyAlignment="1">
      <alignment horizontal="center"/>
    </xf>
    <xf numFmtId="181" fontId="5" fillId="33" borderId="15" xfId="0" applyNumberFormat="1" applyFont="1" applyFill="1" applyBorder="1" applyAlignment="1">
      <alignment/>
    </xf>
    <xf numFmtId="49" fontId="10" fillId="34" borderId="28" xfId="0" applyNumberFormat="1" applyFont="1" applyFill="1" applyBorder="1" applyAlignment="1">
      <alignment vertical="center"/>
    </xf>
    <xf numFmtId="0" fontId="10" fillId="34" borderId="28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vertical="center"/>
    </xf>
    <xf numFmtId="3" fontId="10" fillId="34" borderId="28" xfId="0" applyNumberFormat="1" applyFont="1" applyFill="1" applyBorder="1" applyAlignment="1">
      <alignment vertical="center"/>
    </xf>
    <xf numFmtId="0" fontId="2" fillId="35" borderId="24" xfId="0" applyFont="1" applyFill="1" applyBorder="1" applyAlignment="1">
      <alignment vertical="center"/>
    </xf>
    <xf numFmtId="0" fontId="2" fillId="34" borderId="24" xfId="0" applyFont="1" applyFill="1" applyBorder="1" applyAlignment="1">
      <alignment vertical="center"/>
    </xf>
    <xf numFmtId="0" fontId="0" fillId="33" borderId="29" xfId="0" applyFont="1" applyFill="1" applyBorder="1" applyAlignment="1">
      <alignment/>
    </xf>
    <xf numFmtId="0" fontId="16" fillId="36" borderId="0" xfId="0" applyFont="1" applyFill="1" applyBorder="1" applyAlignment="1">
      <alignment/>
    </xf>
    <xf numFmtId="49" fontId="14" fillId="37" borderId="30" xfId="0" applyNumberFormat="1" applyFont="1" applyFill="1" applyBorder="1" applyAlignment="1">
      <alignment vertical="center"/>
    </xf>
    <xf numFmtId="3" fontId="14" fillId="33" borderId="15" xfId="0" applyNumberFormat="1" applyFont="1" applyFill="1" applyBorder="1" applyAlignment="1">
      <alignment vertical="center"/>
    </xf>
    <xf numFmtId="0" fontId="14" fillId="33" borderId="15" xfId="0" applyNumberFormat="1" applyFont="1" applyFill="1" applyBorder="1" applyAlignment="1">
      <alignment vertical="center"/>
    </xf>
    <xf numFmtId="183" fontId="14" fillId="33" borderId="15" xfId="0" applyNumberFormat="1" applyFont="1" applyFill="1" applyBorder="1" applyAlignment="1">
      <alignment vertical="center"/>
    </xf>
    <xf numFmtId="0" fontId="11" fillId="36" borderId="31" xfId="0" applyFont="1" applyFill="1" applyBorder="1" applyAlignment="1">
      <alignment vertical="center"/>
    </xf>
    <xf numFmtId="0" fontId="11" fillId="36" borderId="0" xfId="0" applyFont="1" applyFill="1" applyBorder="1" applyAlignment="1">
      <alignment vertical="center"/>
    </xf>
    <xf numFmtId="182" fontId="2" fillId="33" borderId="0" xfId="0" applyNumberFormat="1" applyFont="1" applyFill="1" applyBorder="1" applyAlignment="1">
      <alignment vertical="center"/>
    </xf>
    <xf numFmtId="182" fontId="18" fillId="33" borderId="0" xfId="0" applyNumberFormat="1" applyFont="1" applyFill="1" applyBorder="1" applyAlignment="1">
      <alignment vertical="center"/>
    </xf>
    <xf numFmtId="0" fontId="16" fillId="33" borderId="0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49" fontId="0" fillId="33" borderId="0" xfId="0" applyNumberFormat="1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3" fillId="33" borderId="33" xfId="0" applyFont="1" applyFill="1" applyBorder="1" applyAlignment="1">
      <alignment/>
    </xf>
    <xf numFmtId="3" fontId="3" fillId="33" borderId="33" xfId="0" applyNumberFormat="1" applyFont="1" applyFill="1" applyBorder="1" applyAlignment="1">
      <alignment/>
    </xf>
    <xf numFmtId="49" fontId="2" fillId="35" borderId="34" xfId="0" applyNumberFormat="1" applyFont="1" applyFill="1" applyBorder="1" applyAlignment="1">
      <alignment vertical="center"/>
    </xf>
    <xf numFmtId="0" fontId="2" fillId="35" borderId="35" xfId="0" applyFont="1" applyFill="1" applyBorder="1" applyAlignment="1">
      <alignment vertical="center"/>
    </xf>
    <xf numFmtId="182" fontId="2" fillId="35" borderId="36" xfId="0" applyNumberFormat="1" applyFont="1" applyFill="1" applyBorder="1" applyAlignment="1">
      <alignment vertical="center"/>
    </xf>
    <xf numFmtId="49" fontId="2" fillId="34" borderId="37" xfId="0" applyNumberFormat="1" applyFont="1" applyFill="1" applyBorder="1" applyAlignment="1">
      <alignment vertical="center"/>
    </xf>
    <xf numFmtId="182" fontId="2" fillId="34" borderId="38" xfId="0" applyNumberFormat="1" applyFont="1" applyFill="1" applyBorder="1" applyAlignment="1">
      <alignment vertical="center"/>
    </xf>
    <xf numFmtId="49" fontId="2" fillId="35" borderId="37" xfId="0" applyNumberFormat="1" applyFont="1" applyFill="1" applyBorder="1" applyAlignment="1">
      <alignment vertical="center"/>
    </xf>
    <xf numFmtId="182" fontId="2" fillId="35" borderId="38" xfId="0" applyNumberFormat="1" applyFont="1" applyFill="1" applyBorder="1" applyAlignment="1">
      <alignment vertical="center"/>
    </xf>
    <xf numFmtId="49" fontId="2" fillId="35" borderId="39" xfId="0" applyNumberFormat="1" applyFont="1" applyFill="1" applyBorder="1" applyAlignment="1">
      <alignment vertical="center"/>
    </xf>
    <xf numFmtId="0" fontId="11" fillId="35" borderId="40" xfId="0" applyFont="1" applyFill="1" applyBorder="1" applyAlignment="1">
      <alignment vertical="center"/>
    </xf>
    <xf numFmtId="182" fontId="2" fillId="38" borderId="41" xfId="0" applyNumberFormat="1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 vertical="center"/>
    </xf>
    <xf numFmtId="49" fontId="14" fillId="37" borderId="42" xfId="0" applyNumberFormat="1" applyFont="1" applyFill="1" applyBorder="1" applyAlignment="1">
      <alignment vertical="center"/>
    </xf>
    <xf numFmtId="49" fontId="16" fillId="37" borderId="43" xfId="0" applyNumberFormat="1" applyFont="1" applyFill="1" applyBorder="1" applyAlignment="1">
      <alignment/>
    </xf>
    <xf numFmtId="49" fontId="14" fillId="33" borderId="44" xfId="0" applyNumberFormat="1" applyFont="1" applyFill="1" applyBorder="1" applyAlignment="1">
      <alignment vertical="center"/>
    </xf>
    <xf numFmtId="9" fontId="16" fillId="33" borderId="45" xfId="0" applyNumberFormat="1" applyFont="1" applyFill="1" applyBorder="1" applyAlignment="1">
      <alignment/>
    </xf>
    <xf numFmtId="49" fontId="14" fillId="37" borderId="46" xfId="0" applyNumberFormat="1" applyFont="1" applyFill="1" applyBorder="1" applyAlignment="1">
      <alignment vertical="center"/>
    </xf>
    <xf numFmtId="183" fontId="14" fillId="37" borderId="47" xfId="0" applyNumberFormat="1" applyFont="1" applyFill="1" applyBorder="1" applyAlignment="1">
      <alignment vertical="center"/>
    </xf>
    <xf numFmtId="9" fontId="14" fillId="37" borderId="48" xfId="0" applyNumberFormat="1" applyFont="1" applyFill="1" applyBorder="1" applyAlignment="1">
      <alignment vertical="center"/>
    </xf>
    <xf numFmtId="0" fontId="16" fillId="39" borderId="49" xfId="0" applyFont="1" applyFill="1" applyBorder="1" applyAlignment="1">
      <alignment/>
    </xf>
    <xf numFmtId="0" fontId="16" fillId="33" borderId="0" xfId="0" applyFont="1" applyFill="1" applyBorder="1" applyAlignment="1">
      <alignment vertical="center"/>
    </xf>
    <xf numFmtId="49" fontId="16" fillId="33" borderId="0" xfId="0" applyNumberFormat="1" applyFont="1" applyFill="1" applyBorder="1" applyAlignment="1">
      <alignment vertical="center"/>
    </xf>
    <xf numFmtId="49" fontId="14" fillId="33" borderId="50" xfId="0" applyNumberFormat="1" applyFont="1" applyFill="1" applyBorder="1" applyAlignment="1">
      <alignment vertical="center"/>
    </xf>
    <xf numFmtId="0" fontId="16" fillId="33" borderId="51" xfId="0" applyFont="1" applyFill="1" applyBorder="1" applyAlignment="1">
      <alignment/>
    </xf>
    <xf numFmtId="0" fontId="16" fillId="33" borderId="52" xfId="0" applyFont="1" applyFill="1" applyBorder="1" applyAlignment="1">
      <alignment/>
    </xf>
    <xf numFmtId="49" fontId="16" fillId="33" borderId="53" xfId="0" applyNumberFormat="1" applyFont="1" applyFill="1" applyBorder="1" applyAlignment="1">
      <alignment vertical="center"/>
    </xf>
    <xf numFmtId="0" fontId="16" fillId="33" borderId="54" xfId="0" applyFont="1" applyFill="1" applyBorder="1" applyAlignment="1">
      <alignment/>
    </xf>
    <xf numFmtId="49" fontId="16" fillId="33" borderId="55" xfId="0" applyNumberFormat="1" applyFont="1" applyFill="1" applyBorder="1" applyAlignment="1">
      <alignment vertical="center"/>
    </xf>
    <xf numFmtId="0" fontId="16" fillId="33" borderId="56" xfId="0" applyFont="1" applyFill="1" applyBorder="1" applyAlignment="1">
      <alignment/>
    </xf>
    <xf numFmtId="0" fontId="16" fillId="33" borderId="57" xfId="0" applyFont="1" applyFill="1" applyBorder="1" applyAlignment="1">
      <alignment/>
    </xf>
    <xf numFmtId="0" fontId="14" fillId="36" borderId="0" xfId="0" applyFont="1" applyFill="1" applyBorder="1" applyAlignment="1">
      <alignment vertical="center"/>
    </xf>
    <xf numFmtId="0" fontId="11" fillId="39" borderId="31" xfId="0" applyFont="1" applyFill="1" applyBorder="1" applyAlignment="1">
      <alignment vertical="center"/>
    </xf>
    <xf numFmtId="49" fontId="19" fillId="39" borderId="0" xfId="0" applyNumberFormat="1" applyFont="1" applyFill="1" applyBorder="1" applyAlignment="1">
      <alignment vertical="center"/>
    </xf>
    <xf numFmtId="0" fontId="11" fillId="39" borderId="0" xfId="0" applyFont="1" applyFill="1" applyBorder="1" applyAlignment="1">
      <alignment vertical="center"/>
    </xf>
    <xf numFmtId="0" fontId="11" fillId="39" borderId="58" xfId="0" applyFont="1" applyFill="1" applyBorder="1" applyAlignment="1">
      <alignment vertical="center"/>
    </xf>
    <xf numFmtId="49" fontId="14" fillId="37" borderId="59" xfId="0" applyNumberFormat="1" applyFont="1" applyFill="1" applyBorder="1" applyAlignment="1">
      <alignment vertical="center"/>
    </xf>
    <xf numFmtId="0" fontId="14" fillId="37" borderId="60" xfId="0" applyNumberFormat="1" applyFont="1" applyFill="1" applyBorder="1" applyAlignment="1">
      <alignment vertical="center"/>
    </xf>
    <xf numFmtId="0" fontId="14" fillId="37" borderId="61" xfId="0" applyNumberFormat="1" applyFont="1" applyFill="1" applyBorder="1" applyAlignment="1">
      <alignment vertical="center"/>
    </xf>
    <xf numFmtId="183" fontId="14" fillId="37" borderId="48" xfId="0" applyNumberFormat="1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left" vertical="center" wrapText="1"/>
    </xf>
    <xf numFmtId="3" fontId="5" fillId="0" borderId="15" xfId="0" applyNumberFormat="1" applyFont="1" applyFill="1" applyBorder="1" applyAlignment="1">
      <alignment horizontal="right" wrapText="1"/>
    </xf>
    <xf numFmtId="49" fontId="5" fillId="0" borderId="15" xfId="0" applyNumberFormat="1" applyFont="1" applyFill="1" applyBorder="1" applyAlignment="1">
      <alignment/>
    </xf>
    <xf numFmtId="0" fontId="5" fillId="0" borderId="15" xfId="0" applyFont="1" applyFill="1" applyBorder="1" applyAlignment="1">
      <alignment horizontal="center"/>
    </xf>
    <xf numFmtId="49" fontId="5" fillId="0" borderId="62" xfId="0" applyNumberFormat="1" applyFont="1" applyFill="1" applyBorder="1" applyAlignment="1">
      <alignment/>
    </xf>
    <xf numFmtId="49" fontId="5" fillId="0" borderId="62" xfId="0" applyNumberFormat="1" applyFont="1" applyFill="1" applyBorder="1" applyAlignment="1">
      <alignment horizontal="center"/>
    </xf>
    <xf numFmtId="0" fontId="5" fillId="0" borderId="62" xfId="0" applyNumberFormat="1" applyFont="1" applyFill="1" applyBorder="1" applyAlignment="1">
      <alignment horizontal="center"/>
    </xf>
    <xf numFmtId="41" fontId="5" fillId="33" borderId="15" xfId="48" applyFont="1" applyFill="1" applyBorder="1" applyAlignment="1">
      <alignment horizontal="center" vertical="center" wrapText="1"/>
    </xf>
    <xf numFmtId="41" fontId="5" fillId="0" borderId="15" xfId="48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center" wrapText="1"/>
    </xf>
    <xf numFmtId="3" fontId="5" fillId="0" borderId="15" xfId="0" applyNumberFormat="1" applyFont="1" applyFill="1" applyBorder="1" applyAlignment="1">
      <alignment horizontal="center" wrapText="1"/>
    </xf>
    <xf numFmtId="3" fontId="20" fillId="33" borderId="15" xfId="0" applyNumberFormat="1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3" fontId="20" fillId="0" borderId="62" xfId="0" applyNumberFormat="1" applyFont="1" applyFill="1" applyBorder="1" applyAlignment="1">
      <alignment horizontal="center"/>
    </xf>
    <xf numFmtId="1" fontId="20" fillId="33" borderId="15" xfId="0" applyNumberFormat="1" applyFont="1" applyFill="1" applyBorder="1" applyAlignment="1">
      <alignment horizontal="center" vertical="center" wrapText="1"/>
    </xf>
    <xf numFmtId="186" fontId="5" fillId="0" borderId="15" xfId="0" applyNumberFormat="1" applyFont="1" applyFill="1" applyBorder="1" applyAlignment="1">
      <alignment/>
    </xf>
    <xf numFmtId="49" fontId="19" fillId="39" borderId="63" xfId="0" applyNumberFormat="1" applyFont="1" applyFill="1" applyBorder="1" applyAlignment="1">
      <alignment vertical="center"/>
    </xf>
    <xf numFmtId="0" fontId="14" fillId="39" borderId="64" xfId="0" applyFont="1" applyFill="1" applyBorder="1" applyAlignment="1">
      <alignment vertical="center"/>
    </xf>
    <xf numFmtId="49" fontId="5" fillId="33" borderId="65" xfId="0" applyNumberFormat="1" applyFont="1" applyFill="1" applyBorder="1" applyAlignment="1">
      <alignment wrapText="1"/>
    </xf>
    <xf numFmtId="49" fontId="5" fillId="33" borderId="66" xfId="0" applyNumberFormat="1" applyFont="1" applyFill="1" applyBorder="1" applyAlignment="1">
      <alignment wrapText="1"/>
    </xf>
    <xf numFmtId="49" fontId="4" fillId="34" borderId="65" xfId="0" applyNumberFormat="1" applyFont="1" applyFill="1" applyBorder="1" applyAlignment="1">
      <alignment wrapText="1"/>
    </xf>
    <xf numFmtId="49" fontId="4" fillId="34" borderId="66" xfId="0" applyNumberFormat="1" applyFont="1" applyFill="1" applyBorder="1" applyAlignment="1">
      <alignment wrapText="1"/>
    </xf>
    <xf numFmtId="49" fontId="5" fillId="33" borderId="65" xfId="0" applyNumberFormat="1" applyFont="1" applyFill="1" applyBorder="1" applyAlignment="1">
      <alignment/>
    </xf>
    <xf numFmtId="49" fontId="5" fillId="33" borderId="66" xfId="0" applyNumberFormat="1" applyFont="1" applyFill="1" applyBorder="1" applyAlignment="1">
      <alignment/>
    </xf>
    <xf numFmtId="49" fontId="7" fillId="34" borderId="65" xfId="0" applyNumberFormat="1" applyFont="1" applyFill="1" applyBorder="1" applyAlignment="1">
      <alignment horizontal="center" vertical="center"/>
    </xf>
    <xf numFmtId="49" fontId="7" fillId="34" borderId="67" xfId="0" applyNumberFormat="1" applyFont="1" applyFill="1" applyBorder="1" applyAlignment="1">
      <alignment horizontal="center" vertical="center"/>
    </xf>
    <xf numFmtId="49" fontId="7" fillId="34" borderId="66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0</xdr:rowOff>
    </xdr:from>
    <xdr:to>
      <xdr:col>6</xdr:col>
      <xdr:colOff>819150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0"/>
          <a:ext cx="5581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3"/>
  <sheetViews>
    <sheetView showGridLines="0" tabSelected="1" zoomScale="118" zoomScaleNormal="118" zoomScalePageLayoutView="0" workbookViewId="0" topLeftCell="A1">
      <selection activeCell="H51" sqref="H51"/>
    </sheetView>
  </sheetViews>
  <sheetFormatPr defaultColWidth="10.8515625" defaultRowHeight="11.25" customHeight="1"/>
  <cols>
    <col min="1" max="1" width="4.421875" style="1" customWidth="1"/>
    <col min="2" max="2" width="16.7109375" style="1" customWidth="1"/>
    <col min="3" max="3" width="19.421875" style="1" customWidth="1"/>
    <col min="4" max="4" width="9.421875" style="1" customWidth="1"/>
    <col min="5" max="5" width="14.421875" style="1" customWidth="1"/>
    <col min="6" max="6" width="11.00390625" style="1" customWidth="1"/>
    <col min="7" max="7" width="12.421875" style="1" customWidth="1"/>
    <col min="8" max="248" width="10.851562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67</v>
      </c>
      <c r="D9" s="8"/>
      <c r="E9" s="154" t="s">
        <v>68</v>
      </c>
      <c r="F9" s="155"/>
      <c r="G9" s="9">
        <v>60</v>
      </c>
    </row>
    <row r="10" spans="1:7" ht="38.25" customHeight="1">
      <c r="A10" s="5"/>
      <c r="B10" s="10" t="s">
        <v>1</v>
      </c>
      <c r="C10" s="11" t="s">
        <v>69</v>
      </c>
      <c r="D10" s="12"/>
      <c r="E10" s="152" t="s">
        <v>2</v>
      </c>
      <c r="F10" s="153"/>
      <c r="G10" s="14" t="s">
        <v>70</v>
      </c>
    </row>
    <row r="11" spans="1:7" ht="18" customHeight="1">
      <c r="A11" s="5"/>
      <c r="B11" s="10" t="s">
        <v>3</v>
      </c>
      <c r="C11" s="14" t="s">
        <v>71</v>
      </c>
      <c r="D11" s="12"/>
      <c r="E11" s="152" t="s">
        <v>4</v>
      </c>
      <c r="F11" s="153"/>
      <c r="G11" s="149">
        <v>30000</v>
      </c>
    </row>
    <row r="12" spans="1:7" ht="11.25" customHeight="1">
      <c r="A12" s="5"/>
      <c r="B12" s="10" t="s">
        <v>5</v>
      </c>
      <c r="C12" s="15" t="s">
        <v>72</v>
      </c>
      <c r="D12" s="12"/>
      <c r="E12" s="156" t="s">
        <v>73</v>
      </c>
      <c r="F12" s="157"/>
      <c r="G12" s="135">
        <f>G9*G11</f>
        <v>1800000</v>
      </c>
    </row>
    <row r="13" spans="1:7" ht="11.25" customHeight="1">
      <c r="A13" s="5"/>
      <c r="B13" s="10" t="s">
        <v>74</v>
      </c>
      <c r="C13" s="14" t="s">
        <v>104</v>
      </c>
      <c r="D13" s="12"/>
      <c r="E13" s="152" t="s">
        <v>75</v>
      </c>
      <c r="F13" s="153"/>
      <c r="G13" s="14" t="s">
        <v>76</v>
      </c>
    </row>
    <row r="14" spans="1:7" ht="13.5" customHeight="1">
      <c r="A14" s="5"/>
      <c r="B14" s="10" t="s">
        <v>6</v>
      </c>
      <c r="C14" s="14" t="s">
        <v>104</v>
      </c>
      <c r="D14" s="12"/>
      <c r="E14" s="152" t="s">
        <v>7</v>
      </c>
      <c r="F14" s="153"/>
      <c r="G14" s="14" t="s">
        <v>77</v>
      </c>
    </row>
    <row r="15" spans="1:7" ht="25.5" customHeight="1">
      <c r="A15" s="5"/>
      <c r="B15" s="10" t="s">
        <v>8</v>
      </c>
      <c r="C15" s="18">
        <v>45015</v>
      </c>
      <c r="D15" s="12"/>
      <c r="E15" s="156" t="s">
        <v>9</v>
      </c>
      <c r="F15" s="157"/>
      <c r="G15" s="15" t="s">
        <v>78</v>
      </c>
    </row>
    <row r="16" spans="1:7" ht="12" customHeight="1">
      <c r="A16" s="2"/>
      <c r="B16" s="19"/>
      <c r="C16" s="20"/>
      <c r="D16" s="21"/>
      <c r="E16" s="22"/>
      <c r="F16" s="22"/>
      <c r="G16" s="23"/>
    </row>
    <row r="17" spans="1:7" ht="12" customHeight="1">
      <c r="A17" s="24"/>
      <c r="B17" s="158" t="s">
        <v>10</v>
      </c>
      <c r="C17" s="159"/>
      <c r="D17" s="159"/>
      <c r="E17" s="159"/>
      <c r="F17" s="159"/>
      <c r="G17" s="160"/>
    </row>
    <row r="18" spans="1:7" ht="12" customHeight="1">
      <c r="A18" s="2"/>
      <c r="B18" s="25"/>
      <c r="C18" s="26"/>
      <c r="D18" s="26"/>
      <c r="E18" s="26"/>
      <c r="F18" s="27"/>
      <c r="G18" s="27"/>
    </row>
    <row r="19" spans="1:7" ht="12" customHeight="1">
      <c r="A19" s="5"/>
      <c r="B19" s="28" t="s">
        <v>11</v>
      </c>
      <c r="C19" s="29"/>
      <c r="D19" s="30"/>
      <c r="E19" s="30"/>
      <c r="F19" s="30"/>
      <c r="G19" s="30"/>
    </row>
    <row r="20" spans="1:7" ht="24" customHeight="1">
      <c r="A20" s="24"/>
      <c r="B20" s="31" t="s">
        <v>12</v>
      </c>
      <c r="C20" s="31" t="s">
        <v>13</v>
      </c>
      <c r="D20" s="31" t="s">
        <v>14</v>
      </c>
      <c r="E20" s="31" t="s">
        <v>15</v>
      </c>
      <c r="F20" s="31" t="s">
        <v>16</v>
      </c>
      <c r="G20" s="31" t="s">
        <v>17</v>
      </c>
    </row>
    <row r="21" spans="1:7" ht="12.75" customHeight="1">
      <c r="A21" s="24"/>
      <c r="B21" s="13" t="s">
        <v>79</v>
      </c>
      <c r="C21" s="32" t="s">
        <v>18</v>
      </c>
      <c r="D21" s="33">
        <v>0.2</v>
      </c>
      <c r="E21" s="13" t="s">
        <v>80</v>
      </c>
      <c r="F21" s="17">
        <v>25000</v>
      </c>
      <c r="G21" s="17">
        <f>D21*F21</f>
        <v>5000</v>
      </c>
    </row>
    <row r="22" spans="1:7" ht="25.5" customHeight="1">
      <c r="A22" s="24"/>
      <c r="B22" s="13" t="s">
        <v>20</v>
      </c>
      <c r="C22" s="32" t="s">
        <v>18</v>
      </c>
      <c r="D22" s="33">
        <v>1</v>
      </c>
      <c r="E22" s="13" t="s">
        <v>19</v>
      </c>
      <c r="F22" s="17">
        <v>25000</v>
      </c>
      <c r="G22" s="17">
        <f>(D22*F22)</f>
        <v>25000</v>
      </c>
    </row>
    <row r="23" spans="1:7" ht="12.75" customHeight="1">
      <c r="A23" s="24"/>
      <c r="B23" s="34" t="s">
        <v>21</v>
      </c>
      <c r="C23" s="35"/>
      <c r="D23" s="35"/>
      <c r="E23" s="35"/>
      <c r="F23" s="36"/>
      <c r="G23" s="37">
        <f>SUM(G21:G22)</f>
        <v>30000</v>
      </c>
    </row>
    <row r="24" spans="1:7" ht="12" customHeight="1">
      <c r="A24" s="2"/>
      <c r="B24" s="25"/>
      <c r="C24" s="27"/>
      <c r="D24" s="27"/>
      <c r="E24" s="27"/>
      <c r="F24" s="38"/>
      <c r="G24" s="38"/>
    </row>
    <row r="25" spans="1:7" ht="12" customHeight="1">
      <c r="A25" s="5"/>
      <c r="B25" s="39" t="s">
        <v>22</v>
      </c>
      <c r="C25" s="40"/>
      <c r="D25" s="41"/>
      <c r="E25" s="41"/>
      <c r="F25" s="42"/>
      <c r="G25" s="42"/>
    </row>
    <row r="26" spans="1:7" ht="24" customHeight="1">
      <c r="A26" s="5"/>
      <c r="B26" s="43" t="s">
        <v>12</v>
      </c>
      <c r="C26" s="44" t="s">
        <v>13</v>
      </c>
      <c r="D26" s="44" t="s">
        <v>14</v>
      </c>
      <c r="E26" s="43" t="s">
        <v>15</v>
      </c>
      <c r="F26" s="44" t="s">
        <v>16</v>
      </c>
      <c r="G26" s="43" t="s">
        <v>17</v>
      </c>
    </row>
    <row r="27" spans="1:7" ht="12" customHeight="1">
      <c r="A27" s="5"/>
      <c r="B27" s="45"/>
      <c r="C27" s="46" t="s">
        <v>66</v>
      </c>
      <c r="D27" s="46"/>
      <c r="E27" s="46"/>
      <c r="F27" s="45"/>
      <c r="G27" s="45"/>
    </row>
    <row r="28" spans="1:7" ht="12" customHeight="1">
      <c r="A28" s="5"/>
      <c r="B28" s="47" t="s">
        <v>23</v>
      </c>
      <c r="C28" s="48"/>
      <c r="D28" s="48"/>
      <c r="E28" s="48"/>
      <c r="F28" s="49"/>
      <c r="G28" s="49"/>
    </row>
    <row r="29" spans="1:7" ht="12" customHeight="1">
      <c r="A29" s="2"/>
      <c r="B29" s="50"/>
      <c r="C29" s="51"/>
      <c r="D29" s="51"/>
      <c r="E29" s="51"/>
      <c r="F29" s="52"/>
      <c r="G29" s="52"/>
    </row>
    <row r="30" spans="1:7" ht="12" customHeight="1">
      <c r="A30" s="5"/>
      <c r="B30" s="39" t="s">
        <v>24</v>
      </c>
      <c r="C30" s="40"/>
      <c r="D30" s="41"/>
      <c r="E30" s="41"/>
      <c r="F30" s="42"/>
      <c r="G30" s="42"/>
    </row>
    <row r="31" spans="1:7" ht="24" customHeight="1">
      <c r="A31" s="5"/>
      <c r="B31" s="53" t="s">
        <v>12</v>
      </c>
      <c r="C31" s="53" t="s">
        <v>13</v>
      </c>
      <c r="D31" s="53" t="s">
        <v>14</v>
      </c>
      <c r="E31" s="53" t="s">
        <v>15</v>
      </c>
      <c r="F31" s="54" t="s">
        <v>16</v>
      </c>
      <c r="G31" s="53" t="s">
        <v>17</v>
      </c>
    </row>
    <row r="32" spans="1:7" ht="12.75" customHeight="1">
      <c r="A32" s="24"/>
      <c r="B32" s="13" t="s">
        <v>81</v>
      </c>
      <c r="C32" s="32" t="s">
        <v>25</v>
      </c>
      <c r="D32" s="143">
        <v>0.04</v>
      </c>
      <c r="E32" s="15" t="s">
        <v>82</v>
      </c>
      <c r="F32" s="144">
        <f>125000+(125000*0.25)</f>
        <v>156250</v>
      </c>
      <c r="G32" s="17">
        <f>D32*F32</f>
        <v>6250</v>
      </c>
    </row>
    <row r="33" spans="1:7" ht="12.75" customHeight="1">
      <c r="A33" s="24"/>
      <c r="B33" s="13" t="s">
        <v>83</v>
      </c>
      <c r="C33" s="32" t="s">
        <v>25</v>
      </c>
      <c r="D33" s="143">
        <v>0.13</v>
      </c>
      <c r="E33" s="15" t="s">
        <v>80</v>
      </c>
      <c r="F33" s="144">
        <f>125500+(125500*0.25)</f>
        <v>156875</v>
      </c>
      <c r="G33" s="17">
        <f>D33*F33</f>
        <v>20393.75</v>
      </c>
    </row>
    <row r="34" spans="1:7" ht="12.75" customHeight="1">
      <c r="A34" s="24"/>
      <c r="B34" s="13" t="s">
        <v>26</v>
      </c>
      <c r="C34" s="32" t="s">
        <v>25</v>
      </c>
      <c r="D34" s="143">
        <v>0.06</v>
      </c>
      <c r="E34" s="15" t="s">
        <v>80</v>
      </c>
      <c r="F34" s="144">
        <f>452000+(452000*0.25)</f>
        <v>565000</v>
      </c>
      <c r="G34" s="17">
        <f aca="true" t="shared" si="0" ref="G34:G40">D34*F34</f>
        <v>33900</v>
      </c>
    </row>
    <row r="35" spans="1:7" ht="12.75" customHeight="1">
      <c r="A35" s="24"/>
      <c r="B35" s="13" t="s">
        <v>83</v>
      </c>
      <c r="C35" s="32" t="s">
        <v>25</v>
      </c>
      <c r="D35" s="143">
        <v>0.25</v>
      </c>
      <c r="E35" s="15" t="s">
        <v>80</v>
      </c>
      <c r="F35" s="144">
        <f>125500+(125500*0.25)</f>
        <v>156875</v>
      </c>
      <c r="G35" s="17">
        <f t="shared" si="0"/>
        <v>39218.75</v>
      </c>
    </row>
    <row r="36" spans="1:7" ht="12.75" customHeight="1">
      <c r="A36" s="24"/>
      <c r="B36" s="13" t="s">
        <v>84</v>
      </c>
      <c r="C36" s="32" t="s">
        <v>25</v>
      </c>
      <c r="D36" s="143">
        <v>0.13</v>
      </c>
      <c r="E36" s="15" t="s">
        <v>85</v>
      </c>
      <c r="F36" s="144">
        <f>176000+(176000*0.25)</f>
        <v>220000</v>
      </c>
      <c r="G36" s="17">
        <f t="shared" si="0"/>
        <v>28600</v>
      </c>
    </row>
    <row r="37" spans="1:7" ht="12.75" customHeight="1">
      <c r="A37" s="24"/>
      <c r="B37" s="13" t="s">
        <v>86</v>
      </c>
      <c r="C37" s="32" t="s">
        <v>25</v>
      </c>
      <c r="D37" s="143">
        <v>0.04</v>
      </c>
      <c r="E37" s="15" t="s">
        <v>85</v>
      </c>
      <c r="F37" s="144">
        <f>83000+(83000*0.25)</f>
        <v>103750</v>
      </c>
      <c r="G37" s="17">
        <f t="shared" si="0"/>
        <v>4150</v>
      </c>
    </row>
    <row r="38" spans="1:7" ht="25.5" customHeight="1">
      <c r="A38" s="24"/>
      <c r="B38" s="13" t="s">
        <v>87</v>
      </c>
      <c r="C38" s="32" t="s">
        <v>25</v>
      </c>
      <c r="D38" s="143">
        <v>0.04</v>
      </c>
      <c r="E38" s="15" t="s">
        <v>88</v>
      </c>
      <c r="F38" s="144">
        <f>125000+(125000*0.25)</f>
        <v>156250</v>
      </c>
      <c r="G38" s="17">
        <f t="shared" si="0"/>
        <v>6250</v>
      </c>
    </row>
    <row r="39" spans="1:7" ht="25.5" customHeight="1">
      <c r="A39" s="24"/>
      <c r="B39" s="13" t="s">
        <v>89</v>
      </c>
      <c r="C39" s="32" t="s">
        <v>25</v>
      </c>
      <c r="D39" s="143">
        <v>0.08</v>
      </c>
      <c r="E39" s="15" t="s">
        <v>90</v>
      </c>
      <c r="F39" s="144">
        <f>125000+(125000*0.25)</f>
        <v>156250</v>
      </c>
      <c r="G39" s="17">
        <f t="shared" si="0"/>
        <v>12500</v>
      </c>
    </row>
    <row r="40" spans="1:7" ht="25.5" customHeight="1">
      <c r="A40" s="24"/>
      <c r="B40" s="13" t="s">
        <v>91</v>
      </c>
      <c r="C40" s="32" t="s">
        <v>25</v>
      </c>
      <c r="D40" s="143">
        <v>0.1</v>
      </c>
      <c r="E40" s="15" t="s">
        <v>70</v>
      </c>
      <c r="F40" s="144">
        <f>550000+(550000*0.25)</f>
        <v>687500</v>
      </c>
      <c r="G40" s="17">
        <f t="shared" si="0"/>
        <v>68750</v>
      </c>
    </row>
    <row r="41" spans="1:7" ht="12.75" customHeight="1">
      <c r="A41" s="5"/>
      <c r="B41" s="55" t="s">
        <v>27</v>
      </c>
      <c r="C41" s="56"/>
      <c r="D41" s="56"/>
      <c r="E41" s="56"/>
      <c r="F41" s="57"/>
      <c r="G41" s="58">
        <f>SUM(G32:G40)</f>
        <v>220012.5</v>
      </c>
    </row>
    <row r="42" spans="1:7" ht="12" customHeight="1">
      <c r="A42" s="2"/>
      <c r="B42" s="50"/>
      <c r="C42" s="51"/>
      <c r="D42" s="51"/>
      <c r="E42" s="51"/>
      <c r="F42" s="52"/>
      <c r="G42" s="52"/>
    </row>
    <row r="43" spans="1:7" ht="12" customHeight="1">
      <c r="A43" s="5"/>
      <c r="B43" s="39" t="s">
        <v>28</v>
      </c>
      <c r="C43" s="40"/>
      <c r="D43" s="41"/>
      <c r="E43" s="41"/>
      <c r="F43" s="42"/>
      <c r="G43" s="42"/>
    </row>
    <row r="44" spans="1:7" ht="24" customHeight="1">
      <c r="A44" s="5"/>
      <c r="B44" s="54" t="s">
        <v>29</v>
      </c>
      <c r="C44" s="54" t="s">
        <v>30</v>
      </c>
      <c r="D44" s="54" t="s">
        <v>31</v>
      </c>
      <c r="E44" s="54" t="s">
        <v>15</v>
      </c>
      <c r="F44" s="54" t="s">
        <v>16</v>
      </c>
      <c r="G44" s="54" t="s">
        <v>17</v>
      </c>
    </row>
    <row r="45" spans="1:7" ht="12.75" customHeight="1">
      <c r="A45" s="24"/>
      <c r="B45" s="59" t="s">
        <v>32</v>
      </c>
      <c r="C45" s="60"/>
      <c r="D45" s="60"/>
      <c r="E45" s="60"/>
      <c r="F45" s="60"/>
      <c r="G45" s="60"/>
    </row>
    <row r="46" spans="1:7" ht="12.75" customHeight="1">
      <c r="A46" s="24"/>
      <c r="B46" s="134" t="s">
        <v>103</v>
      </c>
      <c r="C46" s="132" t="s">
        <v>34</v>
      </c>
      <c r="D46" s="132">
        <v>200</v>
      </c>
      <c r="E46" s="132" t="s">
        <v>92</v>
      </c>
      <c r="F46" s="148">
        <v>910</v>
      </c>
      <c r="G46" s="141">
        <f>D46*F46*1.19</f>
        <v>216580</v>
      </c>
    </row>
    <row r="47" spans="1:7" ht="12.75" customHeight="1">
      <c r="A47" s="24"/>
      <c r="B47" s="63" t="s">
        <v>33</v>
      </c>
      <c r="C47" s="61"/>
      <c r="D47" s="133"/>
      <c r="E47" s="61"/>
      <c r="F47" s="145"/>
      <c r="G47" s="141"/>
    </row>
    <row r="48" spans="1:7" ht="12.75" customHeight="1">
      <c r="A48" s="24"/>
      <c r="B48" s="136" t="s">
        <v>106</v>
      </c>
      <c r="C48" s="137" t="s">
        <v>34</v>
      </c>
      <c r="D48" s="137">
        <v>350</v>
      </c>
      <c r="E48" s="137" t="s">
        <v>90</v>
      </c>
      <c r="F48" s="146">
        <v>909.16</v>
      </c>
      <c r="G48" s="142">
        <f aca="true" t="shared" si="1" ref="G48:G56">D48*F48*1.19</f>
        <v>378665.13999999996</v>
      </c>
    </row>
    <row r="49" spans="1:7" ht="12.75" customHeight="1">
      <c r="A49" s="24"/>
      <c r="B49" s="16" t="s">
        <v>93</v>
      </c>
      <c r="C49" s="61" t="s">
        <v>34</v>
      </c>
      <c r="D49" s="133">
        <v>350</v>
      </c>
      <c r="E49" s="61" t="s">
        <v>94</v>
      </c>
      <c r="F49" s="145">
        <v>910</v>
      </c>
      <c r="G49" s="141">
        <f t="shared" si="1"/>
        <v>379015</v>
      </c>
    </row>
    <row r="50" spans="1:7" ht="12.75" customHeight="1">
      <c r="A50" s="24"/>
      <c r="B50" s="16" t="s">
        <v>95</v>
      </c>
      <c r="C50" s="61" t="s">
        <v>34</v>
      </c>
      <c r="D50" s="133">
        <v>200</v>
      </c>
      <c r="E50" s="61" t="s">
        <v>94</v>
      </c>
      <c r="F50" s="145">
        <v>980</v>
      </c>
      <c r="G50" s="141">
        <f t="shared" si="1"/>
        <v>233240</v>
      </c>
    </row>
    <row r="51" spans="1:7" ht="12.75" customHeight="1">
      <c r="A51" s="24"/>
      <c r="B51" s="63" t="s">
        <v>35</v>
      </c>
      <c r="C51" s="64"/>
      <c r="D51" s="64"/>
      <c r="E51" s="64"/>
      <c r="F51" s="145"/>
      <c r="G51" s="141"/>
    </row>
    <row r="52" spans="1:7" ht="12.75" customHeight="1">
      <c r="A52" s="24"/>
      <c r="B52" s="16" t="s">
        <v>107</v>
      </c>
      <c r="C52" s="61" t="s">
        <v>96</v>
      </c>
      <c r="D52" s="133">
        <v>3</v>
      </c>
      <c r="E52" s="61" t="s">
        <v>97</v>
      </c>
      <c r="F52" s="145">
        <v>10472</v>
      </c>
      <c r="G52" s="141">
        <f t="shared" si="1"/>
        <v>37385.04</v>
      </c>
    </row>
    <row r="53" spans="1:7" ht="12.75" customHeight="1">
      <c r="A53" s="24"/>
      <c r="B53" s="16" t="s">
        <v>98</v>
      </c>
      <c r="C53" s="61" t="s">
        <v>96</v>
      </c>
      <c r="D53" s="133">
        <v>1</v>
      </c>
      <c r="E53" s="61" t="s">
        <v>99</v>
      </c>
      <c r="F53" s="145">
        <v>23425.149999999998</v>
      </c>
      <c r="G53" s="141">
        <f t="shared" si="1"/>
        <v>27875.928499999995</v>
      </c>
    </row>
    <row r="54" spans="1:7" ht="12.75" customHeight="1">
      <c r="A54" s="24"/>
      <c r="B54" s="63" t="s">
        <v>100</v>
      </c>
      <c r="C54" s="64"/>
      <c r="D54" s="64"/>
      <c r="E54" s="64"/>
      <c r="F54" s="145"/>
      <c r="G54" s="141"/>
    </row>
    <row r="55" spans="1:7" ht="12.75" customHeight="1">
      <c r="A55" s="24"/>
      <c r="B55" s="138" t="s">
        <v>105</v>
      </c>
      <c r="C55" s="139" t="s">
        <v>96</v>
      </c>
      <c r="D55" s="140">
        <v>0.8</v>
      </c>
      <c r="E55" s="139" t="s">
        <v>101</v>
      </c>
      <c r="F55" s="147">
        <v>46172</v>
      </c>
      <c r="G55" s="142">
        <f t="shared" si="1"/>
        <v>43955.744</v>
      </c>
    </row>
    <row r="56" spans="1:7" ht="12.75" customHeight="1">
      <c r="A56" s="88"/>
      <c r="B56" s="138" t="s">
        <v>105</v>
      </c>
      <c r="C56" s="139" t="s">
        <v>96</v>
      </c>
      <c r="D56" s="140">
        <v>0.8</v>
      </c>
      <c r="E56" s="139" t="s">
        <v>102</v>
      </c>
      <c r="F56" s="147">
        <v>46172</v>
      </c>
      <c r="G56" s="142">
        <f t="shared" si="1"/>
        <v>43955.744</v>
      </c>
    </row>
    <row r="57" spans="1:7" ht="13.5" customHeight="1">
      <c r="A57" s="5"/>
      <c r="B57" s="65" t="s">
        <v>36</v>
      </c>
      <c r="C57" s="66"/>
      <c r="D57" s="66"/>
      <c r="E57" s="66"/>
      <c r="F57" s="67"/>
      <c r="G57" s="68">
        <f>SUM(G45:G56)</f>
        <v>1360672.5964999998</v>
      </c>
    </row>
    <row r="58" spans="1:7" ht="12" customHeight="1">
      <c r="A58" s="2"/>
      <c r="B58" s="50"/>
      <c r="C58" s="51"/>
      <c r="D58" s="51"/>
      <c r="E58" s="69"/>
      <c r="F58" s="52"/>
      <c r="G58" s="52"/>
    </row>
    <row r="59" spans="1:7" ht="12" customHeight="1">
      <c r="A59" s="5"/>
      <c r="B59" s="39" t="s">
        <v>37</v>
      </c>
      <c r="C59" s="40"/>
      <c r="D59" s="41"/>
      <c r="E59" s="41"/>
      <c r="F59" s="42"/>
      <c r="G59" s="42"/>
    </row>
    <row r="60" spans="1:7" ht="24" customHeight="1">
      <c r="A60" s="5"/>
      <c r="B60" s="53" t="s">
        <v>38</v>
      </c>
      <c r="C60" s="54" t="s">
        <v>30</v>
      </c>
      <c r="D60" s="54" t="s">
        <v>31</v>
      </c>
      <c r="E60" s="53" t="s">
        <v>15</v>
      </c>
      <c r="F60" s="54" t="s">
        <v>16</v>
      </c>
      <c r="G60" s="53" t="s">
        <v>17</v>
      </c>
    </row>
    <row r="61" spans="1:7" ht="12.75" customHeight="1">
      <c r="A61" s="24"/>
      <c r="B61" s="13"/>
      <c r="C61" s="61"/>
      <c r="D61" s="62"/>
      <c r="E61" s="32"/>
      <c r="F61" s="70"/>
      <c r="G61" s="62"/>
    </row>
    <row r="62" spans="1:7" ht="13.5" customHeight="1">
      <c r="A62" s="5"/>
      <c r="B62" s="71" t="s">
        <v>39</v>
      </c>
      <c r="C62" s="72"/>
      <c r="D62" s="72"/>
      <c r="E62" s="72"/>
      <c r="F62" s="73"/>
      <c r="G62" s="74">
        <f>SUM(G61)</f>
        <v>0</v>
      </c>
    </row>
    <row r="63" spans="1:7" ht="12" customHeight="1">
      <c r="A63" s="2"/>
      <c r="B63" s="91"/>
      <c r="C63" s="91"/>
      <c r="D63" s="91"/>
      <c r="E63" s="91"/>
      <c r="F63" s="92"/>
      <c r="G63" s="92"/>
    </row>
    <row r="64" spans="1:7" ht="12" customHeight="1">
      <c r="A64" s="88"/>
      <c r="B64" s="93" t="s">
        <v>40</v>
      </c>
      <c r="C64" s="94"/>
      <c r="D64" s="94"/>
      <c r="E64" s="94"/>
      <c r="F64" s="94"/>
      <c r="G64" s="95">
        <f>G23+G41+G57+G62</f>
        <v>1610685.0964999998</v>
      </c>
    </row>
    <row r="65" spans="1:7" ht="12" customHeight="1">
      <c r="A65" s="88"/>
      <c r="B65" s="96" t="s">
        <v>41</v>
      </c>
      <c r="C65" s="76"/>
      <c r="D65" s="76"/>
      <c r="E65" s="76"/>
      <c r="F65" s="76"/>
      <c r="G65" s="97">
        <f>G64*0.05</f>
        <v>80534.254825</v>
      </c>
    </row>
    <row r="66" spans="1:7" ht="12" customHeight="1">
      <c r="A66" s="88"/>
      <c r="B66" s="98" t="s">
        <v>42</v>
      </c>
      <c r="C66" s="75"/>
      <c r="D66" s="75"/>
      <c r="E66" s="75"/>
      <c r="F66" s="75"/>
      <c r="G66" s="99">
        <f>G65+G64</f>
        <v>1691219.3513249997</v>
      </c>
    </row>
    <row r="67" spans="1:7" ht="12" customHeight="1">
      <c r="A67" s="88"/>
      <c r="B67" s="96" t="s">
        <v>43</v>
      </c>
      <c r="C67" s="76"/>
      <c r="D67" s="76"/>
      <c r="E67" s="76"/>
      <c r="F67" s="76"/>
      <c r="G67" s="97">
        <f>G12</f>
        <v>1800000</v>
      </c>
    </row>
    <row r="68" spans="1:7" ht="12" customHeight="1">
      <c r="A68" s="88"/>
      <c r="B68" s="100" t="s">
        <v>44</v>
      </c>
      <c r="C68" s="101"/>
      <c r="D68" s="101"/>
      <c r="E68" s="101"/>
      <c r="F68" s="101"/>
      <c r="G68" s="102">
        <f>G67-G66</f>
        <v>108780.6486750003</v>
      </c>
    </row>
    <row r="69" spans="1:7" ht="12" customHeight="1">
      <c r="A69" s="88"/>
      <c r="B69" s="89" t="s">
        <v>45</v>
      </c>
      <c r="C69" s="90"/>
      <c r="D69" s="90"/>
      <c r="E69" s="90"/>
      <c r="F69" s="90"/>
      <c r="G69" s="85"/>
    </row>
    <row r="70" spans="1:7" ht="12.75" customHeight="1" thickBot="1">
      <c r="A70" s="88"/>
      <c r="B70" s="103"/>
      <c r="C70" s="90"/>
      <c r="D70" s="90"/>
      <c r="E70" s="90"/>
      <c r="F70" s="90"/>
      <c r="G70" s="85"/>
    </row>
    <row r="71" spans="1:7" ht="12" customHeight="1">
      <c r="A71" s="88"/>
      <c r="B71" s="115" t="s">
        <v>46</v>
      </c>
      <c r="C71" s="116"/>
      <c r="D71" s="116"/>
      <c r="E71" s="116"/>
      <c r="F71" s="117"/>
      <c r="G71" s="85"/>
    </row>
    <row r="72" spans="1:7" ht="12" customHeight="1">
      <c r="A72" s="88"/>
      <c r="B72" s="118" t="s">
        <v>47</v>
      </c>
      <c r="C72" s="87"/>
      <c r="D72" s="87"/>
      <c r="E72" s="87"/>
      <c r="F72" s="119"/>
      <c r="G72" s="85"/>
    </row>
    <row r="73" spans="1:7" ht="12" customHeight="1">
      <c r="A73" s="88"/>
      <c r="B73" s="118" t="s">
        <v>48</v>
      </c>
      <c r="C73" s="87"/>
      <c r="D73" s="87"/>
      <c r="E73" s="87"/>
      <c r="F73" s="119"/>
      <c r="G73" s="85"/>
    </row>
    <row r="74" spans="1:7" ht="12" customHeight="1">
      <c r="A74" s="88"/>
      <c r="B74" s="118" t="s">
        <v>49</v>
      </c>
      <c r="C74" s="87"/>
      <c r="D74" s="87"/>
      <c r="E74" s="87"/>
      <c r="F74" s="119"/>
      <c r="G74" s="85"/>
    </row>
    <row r="75" spans="1:7" ht="12" customHeight="1">
      <c r="A75" s="88"/>
      <c r="B75" s="118" t="s">
        <v>50</v>
      </c>
      <c r="C75" s="87"/>
      <c r="D75" s="87"/>
      <c r="E75" s="87"/>
      <c r="F75" s="119"/>
      <c r="G75" s="85"/>
    </row>
    <row r="76" spans="1:7" ht="12" customHeight="1">
      <c r="A76" s="88"/>
      <c r="B76" s="118" t="s">
        <v>51</v>
      </c>
      <c r="C76" s="87"/>
      <c r="D76" s="87"/>
      <c r="E76" s="87"/>
      <c r="F76" s="119"/>
      <c r="G76" s="85"/>
    </row>
    <row r="77" spans="1:7" ht="12.75" customHeight="1" thickBot="1">
      <c r="A77" s="88"/>
      <c r="B77" s="120" t="s">
        <v>52</v>
      </c>
      <c r="C77" s="121"/>
      <c r="D77" s="121"/>
      <c r="E77" s="121"/>
      <c r="F77" s="122"/>
      <c r="G77" s="85"/>
    </row>
    <row r="78" spans="1:7" ht="12.75" customHeight="1">
      <c r="A78" s="88"/>
      <c r="B78" s="113"/>
      <c r="C78" s="87"/>
      <c r="D78" s="87"/>
      <c r="E78" s="87"/>
      <c r="F78" s="87"/>
      <c r="G78" s="85"/>
    </row>
    <row r="79" spans="1:7" ht="15" customHeight="1" thickBot="1">
      <c r="A79" s="88"/>
      <c r="B79" s="150" t="s">
        <v>53</v>
      </c>
      <c r="C79" s="151"/>
      <c r="D79" s="112"/>
      <c r="E79" s="78"/>
      <c r="F79" s="78"/>
      <c r="G79" s="85"/>
    </row>
    <row r="80" spans="1:7" ht="12" customHeight="1">
      <c r="A80" s="88"/>
      <c r="B80" s="105" t="s">
        <v>38</v>
      </c>
      <c r="C80" s="79" t="s">
        <v>54</v>
      </c>
      <c r="D80" s="106" t="s">
        <v>55</v>
      </c>
      <c r="E80" s="78"/>
      <c r="F80" s="78"/>
      <c r="G80" s="85"/>
    </row>
    <row r="81" spans="1:7" ht="12" customHeight="1">
      <c r="A81" s="88"/>
      <c r="B81" s="107" t="s">
        <v>56</v>
      </c>
      <c r="C81" s="80">
        <f>G23</f>
        <v>30000</v>
      </c>
      <c r="D81" s="108">
        <f>(C81/C87)</f>
        <v>0.01773868066049283</v>
      </c>
      <c r="E81" s="78"/>
      <c r="F81" s="78"/>
      <c r="G81" s="85"/>
    </row>
    <row r="82" spans="1:7" ht="12" customHeight="1">
      <c r="A82" s="88"/>
      <c r="B82" s="107" t="s">
        <v>57</v>
      </c>
      <c r="C82" s="81">
        <f>+G28</f>
        <v>0</v>
      </c>
      <c r="D82" s="108">
        <v>0</v>
      </c>
      <c r="E82" s="78"/>
      <c r="F82" s="78"/>
      <c r="G82" s="85"/>
    </row>
    <row r="83" spans="1:7" ht="12" customHeight="1">
      <c r="A83" s="88"/>
      <c r="B83" s="107" t="s">
        <v>58</v>
      </c>
      <c r="C83" s="80">
        <f>G41</f>
        <v>220012.5</v>
      </c>
      <c r="D83" s="108">
        <f>(C83/C87)</f>
        <v>0.1300910492938893</v>
      </c>
      <c r="E83" s="78"/>
      <c r="F83" s="78"/>
      <c r="G83" s="85"/>
    </row>
    <row r="84" spans="1:7" ht="12" customHeight="1">
      <c r="A84" s="88"/>
      <c r="B84" s="107" t="s">
        <v>29</v>
      </c>
      <c r="C84" s="80">
        <f>G57</f>
        <v>1360672.5964999998</v>
      </c>
      <c r="D84" s="108">
        <f>(C84/C87)</f>
        <v>0.8045512224265703</v>
      </c>
      <c r="E84" s="78"/>
      <c r="F84" s="78"/>
      <c r="G84" s="85"/>
    </row>
    <row r="85" spans="1:7" ht="12" customHeight="1">
      <c r="A85" s="88"/>
      <c r="B85" s="107" t="s">
        <v>59</v>
      </c>
      <c r="C85" s="82">
        <f>+G62</f>
        <v>0</v>
      </c>
      <c r="D85" s="108">
        <f>(C85/C87)</f>
        <v>0</v>
      </c>
      <c r="E85" s="84"/>
      <c r="F85" s="84"/>
      <c r="G85" s="85"/>
    </row>
    <row r="86" spans="1:7" ht="12" customHeight="1">
      <c r="A86" s="88"/>
      <c r="B86" s="107" t="s">
        <v>60</v>
      </c>
      <c r="C86" s="82">
        <f>G65</f>
        <v>80534.254825</v>
      </c>
      <c r="D86" s="108">
        <f>(C86/C87)</f>
        <v>0.04761904761904762</v>
      </c>
      <c r="E86" s="84"/>
      <c r="F86" s="84"/>
      <c r="G86" s="85"/>
    </row>
    <row r="87" spans="1:7" ht="12.75" customHeight="1" thickBot="1">
      <c r="A87" s="88"/>
      <c r="B87" s="109" t="s">
        <v>61</v>
      </c>
      <c r="C87" s="110">
        <f>SUM(C81:C86)</f>
        <v>1691219.3513249997</v>
      </c>
      <c r="D87" s="111">
        <f>SUM(D81:D86)</f>
        <v>1</v>
      </c>
      <c r="E87" s="84"/>
      <c r="F87" s="84"/>
      <c r="G87" s="85"/>
    </row>
    <row r="88" spans="1:7" ht="12" customHeight="1">
      <c r="A88" s="88"/>
      <c r="B88" s="103"/>
      <c r="C88" s="90"/>
      <c r="D88" s="90"/>
      <c r="E88" s="90"/>
      <c r="F88" s="90"/>
      <c r="G88" s="85"/>
    </row>
    <row r="89" spans="1:7" ht="12.75" customHeight="1">
      <c r="A89" s="88"/>
      <c r="B89" s="104"/>
      <c r="C89" s="90"/>
      <c r="D89" s="90"/>
      <c r="E89" s="90"/>
      <c r="F89" s="90"/>
      <c r="G89" s="85"/>
    </row>
    <row r="90" spans="1:7" ht="12" customHeight="1" thickBot="1">
      <c r="A90" s="77"/>
      <c r="B90" s="124"/>
      <c r="C90" s="125" t="s">
        <v>62</v>
      </c>
      <c r="D90" s="126"/>
      <c r="E90" s="127"/>
      <c r="F90" s="83"/>
      <c r="G90" s="85"/>
    </row>
    <row r="91" spans="1:7" ht="12" customHeight="1">
      <c r="A91" s="88"/>
      <c r="B91" s="128" t="s">
        <v>63</v>
      </c>
      <c r="C91" s="129">
        <v>50</v>
      </c>
      <c r="D91" s="129">
        <v>60</v>
      </c>
      <c r="E91" s="130">
        <v>70</v>
      </c>
      <c r="F91" s="123"/>
      <c r="G91" s="86"/>
    </row>
    <row r="92" spans="1:7" ht="12.75" customHeight="1" thickBot="1">
      <c r="A92" s="88"/>
      <c r="B92" s="109" t="s">
        <v>64</v>
      </c>
      <c r="C92" s="110">
        <f>(G66/C91)</f>
        <v>33824.38702649999</v>
      </c>
      <c r="D92" s="110">
        <f>(G66/D91)</f>
        <v>28186.989188749994</v>
      </c>
      <c r="E92" s="131">
        <f>(G66/E91)</f>
        <v>24160.276447499997</v>
      </c>
      <c r="F92" s="123"/>
      <c r="G92" s="86"/>
    </row>
    <row r="93" spans="1:7" ht="15" customHeight="1">
      <c r="A93" s="88"/>
      <c r="B93" s="114" t="s">
        <v>65</v>
      </c>
      <c r="C93" s="87"/>
      <c r="D93" s="87"/>
      <c r="E93" s="87"/>
      <c r="F93" s="87"/>
      <c r="G93" s="87"/>
    </row>
  </sheetData>
  <sheetProtection/>
  <mergeCells count="9">
    <mergeCell ref="B79:C79"/>
    <mergeCell ref="E13:F13"/>
    <mergeCell ref="E11:F11"/>
    <mergeCell ref="E10:F10"/>
    <mergeCell ref="E9:F9"/>
    <mergeCell ref="E14:F14"/>
    <mergeCell ref="E15:F15"/>
    <mergeCell ref="B17:G17"/>
    <mergeCell ref="E12:F12"/>
  </mergeCells>
  <printOptions/>
  <pageMargins left="0.25" right="0.25" top="0.75" bottom="0.75" header="0.3" footer="0.3"/>
  <pageSetup fitToHeight="1" fitToWidth="1" horizontalDpi="600" verticalDpi="600" orientation="portrait" paperSize="14" scale="64" r:id="rId2"/>
  <headerFooter>
    <oddFooter>&amp;C&amp;"Helvetica Neue,Regular"&amp;12&amp;K000000&amp;P</oddFooter>
  </headerFooter>
  <ignoredErrors>
    <ignoredError sqref="F3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Olivares;hceam</dc:creator>
  <cp:keywords/>
  <dc:description/>
  <cp:lastModifiedBy>Diaz Molina Victor Leonardo</cp:lastModifiedBy>
  <cp:lastPrinted>2021-03-02T15:49:29Z</cp:lastPrinted>
  <dcterms:created xsi:type="dcterms:W3CDTF">2020-11-27T12:49:26Z</dcterms:created>
  <dcterms:modified xsi:type="dcterms:W3CDTF">2023-03-31T16:17:44Z</dcterms:modified>
  <cp:category/>
  <cp:version/>
  <cp:contentType/>
  <cp:contentStatus/>
</cp:coreProperties>
</file>