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ALFALF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4" i="1"/>
  <c r="G45" i="1"/>
  <c r="G34" i="1"/>
  <c r="G23" i="1"/>
  <c r="G12" i="1" l="1"/>
  <c r="G48" i="1" l="1"/>
  <c r="G46" i="1"/>
  <c r="G40" i="1"/>
  <c r="G33" i="1"/>
  <c r="G35" i="1" s="1"/>
  <c r="G22" i="1"/>
  <c r="G21" i="1"/>
  <c r="G53" i="1" l="1"/>
  <c r="G49" i="1"/>
  <c r="G59" i="1" l="1"/>
  <c r="G54" i="1"/>
  <c r="C77" i="1" s="1"/>
  <c r="C76" i="1" l="1"/>
  <c r="C75" i="1"/>
  <c r="G24" i="1"/>
  <c r="C73" i="1" s="1"/>
  <c r="G29" i="1" l="1"/>
  <c r="G56" i="1" s="1"/>
  <c r="G57" i="1" l="1"/>
  <c r="G58" i="1" l="1"/>
  <c r="G60" i="1" s="1"/>
  <c r="C78" i="1"/>
  <c r="C84" i="1" l="1"/>
  <c r="C79" i="1"/>
  <c r="D78" i="1" s="1"/>
  <c r="D84" i="1"/>
  <c r="E84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<sst xmlns="http://schemas.openxmlformats.org/spreadsheetml/2006/main" count="130" uniqueCount="96">
  <si>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</si>
  <si>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</si>
  <si>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</si>
  <si>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</si>
  <si>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</si>
  <si>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</si>
  <si>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</si>
  <si>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</si>
  <si>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</si>
  <si>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</si>
  <si>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</si>
  <si>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</si>
  <si>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</si>
  <si>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</si>
  <si>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</si>
  <si>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</si>
  <si>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</si>
  <si>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</si>
  <si>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</si>
  <si>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</si>
  <si>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</si>
  <si>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</si>
  <si>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</si>
  <si>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</si>
  <si>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</si>
  <si>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</si>
  <si>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</si>
  <si>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</si>
  <si>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</si>
  <si>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</si>
  <si>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</si>
  <si>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</si>
  <si>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</si>
  <si>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</si>
  <si>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</si>
  <si>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</si>
  <si>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</si>
  <si>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</si>
  <si>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</si>
  <si>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</si>
  <si>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</si>
  <si>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</si>
  <si>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</si>
  <si>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</si>
  <si>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</si>
  <si>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</si>
  <si>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</si>
  <si>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</si>
  <si>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</si>
  <si>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</si>
  <si>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</si>
  <si>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</si>
  <si>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</si>
  <si>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</si>
  <si>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</si>
  <si>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</si>
  <si>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</si>
  <si>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</si>
  <si>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</si>
  <si>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</si>
  <si>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Costo unitario ($/Un) (*)</t>
  </si>
  <si>
    <t>Medio</t>
  </si>
  <si>
    <t>Lib. B. O'Higgins</t>
  </si>
  <si>
    <t>Riego</t>
  </si>
  <si>
    <t>Oct. - Marzo</t>
  </si>
  <si>
    <t>PRECIO ESPERADO ($/Fardo)</t>
  </si>
  <si>
    <t>Superfosfato triple</t>
  </si>
  <si>
    <t>Muriato de Potasio</t>
  </si>
  <si>
    <t>RENDIMIENTO (FARDOS/Há.)</t>
  </si>
  <si>
    <t>San Fernando</t>
  </si>
  <si>
    <t>dic-Mar 22-23</t>
  </si>
  <si>
    <t>Mercado local</t>
  </si>
  <si>
    <t>Diciembre-Marzo</t>
  </si>
  <si>
    <t>Heladas, sequía</t>
  </si>
  <si>
    <t>Manejo Fitosanitario</t>
  </si>
  <si>
    <t>Cosecha</t>
  </si>
  <si>
    <t>Dic-Mar</t>
  </si>
  <si>
    <t>FUNGICIDAS</t>
  </si>
  <si>
    <t>HERBICIDAS</t>
  </si>
  <si>
    <t>Lt</t>
  </si>
  <si>
    <t>Rango 480 SL</t>
  </si>
  <si>
    <t>Dic - Mar</t>
  </si>
  <si>
    <t>Farmon</t>
  </si>
  <si>
    <t>ESCENARIOS COSTO UNITARIO  ($/FARDOS)</t>
  </si>
  <si>
    <t>2.  Precio de Insumos corresponde a  precios  colocados en el predio</t>
  </si>
  <si>
    <t>3. Precio esperado por ventas corresponde a precio colocado en el domicilio del comprador, ( incluye Ingreso a Feria)</t>
  </si>
  <si>
    <t>Sin especificar</t>
  </si>
  <si>
    <t>ALFALFA  MANTENCION (Año 2 a 4)</t>
  </si>
  <si>
    <t>Aplicación Insecticida</t>
  </si>
  <si>
    <t>Nov - Mar</t>
  </si>
  <si>
    <t>Fertilización Trompo</t>
  </si>
  <si>
    <t>May - Jun</t>
  </si>
  <si>
    <t>Mayo_Junio</t>
  </si>
  <si>
    <t>Centurion Super</t>
  </si>
  <si>
    <t>Octubre</t>
  </si>
  <si>
    <t>Karate Zeon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</si>
</sst>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7" fillId="0" borderId="16" applyFont="0" applyFill="0" applyBorder="0" applyAlignment="0" applyProtection="0"/>
    <xf numFmtId="166" fontId="16" fillId="0" borderId="16" applyFont="0" applyFill="0" applyBorder="0" applyAlignment="0" applyProtection="0"/>
    <xf numFmtId="41" fontId="22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2" borderId="39" xfId="0" applyFont="1" applyFill="1" applyBorder="1"/>
    <xf numFmtId="164" fontId="7" fillId="2" borderId="40" xfId="0" applyNumberFormat="1" applyFont="1" applyFill="1" applyBorder="1" applyAlignment="1">
      <alignment vertical="center"/>
    </xf>
    <xf numFmtId="0" fontId="21" fillId="0" borderId="0" xfId="0" applyFont="1"/>
    <xf numFmtId="0" fontId="12" fillId="2" borderId="0" xfId="0" applyFont="1" applyFill="1"/>
    <xf numFmtId="164" fontId="7" fillId="2" borderId="42" xfId="0" applyNumberFormat="1" applyFont="1" applyFill="1" applyBorder="1" applyAlignment="1">
      <alignment vertical="center"/>
    </xf>
    <xf numFmtId="0" fontId="12" fillId="2" borderId="44" xfId="0" applyFont="1" applyFill="1" applyBorder="1"/>
    <xf numFmtId="164" fontId="7" fillId="2" borderId="45" xfId="0" applyNumberFormat="1" applyFont="1" applyFill="1" applyBorder="1" applyAlignment="1">
      <alignment vertical="center"/>
    </xf>
    <xf numFmtId="0" fontId="12" fillId="0" borderId="0" xfId="0" applyNumberFormat="1" applyFont="1" applyAlignment="1"/>
    <xf numFmtId="164" fontId="7" fillId="2" borderId="16" xfId="0" applyNumberFormat="1" applyFont="1" applyFill="1" applyBorder="1" applyAlignment="1">
      <alignment vertical="center"/>
    </xf>
    <xf numFmtId="0" fontId="12" fillId="0" borderId="0" xfId="0" applyFont="1" applyAlignment="1"/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3" fontId="3" fillId="0" borderId="53" xfId="0" applyNumberFormat="1" applyFont="1" applyFill="1" applyBorder="1" applyAlignment="1">
      <alignment horizontal="right" wrapText="1"/>
    </xf>
    <xf numFmtId="41" fontId="3" fillId="0" borderId="53" xfId="3" applyFont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1" fontId="10" fillId="8" borderId="48" xfId="3" applyFont="1" applyFill="1" applyBorder="1" applyAlignment="1">
      <alignment vertical="center"/>
    </xf>
    <xf numFmtId="41" fontId="10" fillId="8" borderId="49" xfId="3" applyFont="1" applyFill="1" applyBorder="1" applyAlignment="1">
      <alignment vertical="center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B1" zoomScale="124" zoomScaleNormal="124" workbookViewId="0">
      <selection activeCell="B9" sqref="B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1" customFormat="1" ht="25.5" x14ac:dyDescent="0.25">
      <c r="A9" s="76"/>
      <c r="B9" s="77" t="s">
        <v>0</v>
      </c>
      <c r="C9" s="127" t="s">
        <v>87</v>
      </c>
      <c r="D9" s="78"/>
      <c r="E9" s="121" t="s">
        <v>68</v>
      </c>
      <c r="F9" s="122"/>
      <c r="G9" s="79">
        <v>900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s="81" customFormat="1" ht="25.5" customHeight="1" x14ac:dyDescent="0.25">
      <c r="A10" s="76"/>
      <c r="B10" s="82" t="s">
        <v>1</v>
      </c>
      <c r="C10" s="84" t="s">
        <v>86</v>
      </c>
      <c r="D10" s="78"/>
      <c r="E10" s="119" t="s">
        <v>2</v>
      </c>
      <c r="F10" s="120"/>
      <c r="G10" s="84" t="s">
        <v>70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55" s="81" customFormat="1" ht="18" customHeight="1" x14ac:dyDescent="0.25">
      <c r="A11" s="76"/>
      <c r="B11" s="82" t="s">
        <v>56</v>
      </c>
      <c r="C11" s="85" t="s">
        <v>61</v>
      </c>
      <c r="D11" s="78"/>
      <c r="E11" s="119" t="s">
        <v>65</v>
      </c>
      <c r="F11" s="120"/>
      <c r="G11" s="85">
        <v>5500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pans="1:255" s="81" customFormat="1" ht="11.25" customHeight="1" x14ac:dyDescent="0.25">
      <c r="A12" s="76"/>
      <c r="B12" s="82" t="s">
        <v>57</v>
      </c>
      <c r="C12" s="86" t="s">
        <v>62</v>
      </c>
      <c r="D12" s="78"/>
      <c r="E12" s="125" t="s">
        <v>3</v>
      </c>
      <c r="F12" s="126"/>
      <c r="G12" s="128">
        <f>+G9*G11</f>
        <v>4950000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</row>
    <row r="13" spans="1:255" s="81" customFormat="1" ht="11.25" customHeight="1" x14ac:dyDescent="0.25">
      <c r="A13" s="76"/>
      <c r="B13" s="82" t="s">
        <v>58</v>
      </c>
      <c r="C13" s="87" t="s">
        <v>69</v>
      </c>
      <c r="D13" s="78"/>
      <c r="E13" s="119" t="s">
        <v>4</v>
      </c>
      <c r="F13" s="120"/>
      <c r="G13" s="87" t="s">
        <v>71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</row>
    <row r="14" spans="1:255" s="81" customFormat="1" ht="15" x14ac:dyDescent="0.25">
      <c r="A14" s="76"/>
      <c r="B14" s="82" t="s">
        <v>5</v>
      </c>
      <c r="C14" s="88" t="s">
        <v>69</v>
      </c>
      <c r="D14" s="78"/>
      <c r="E14" s="119" t="s">
        <v>6</v>
      </c>
      <c r="F14" s="120"/>
      <c r="G14" s="88" t="s">
        <v>72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</row>
    <row r="15" spans="1:255" s="81" customFormat="1" ht="25.5" customHeight="1" x14ac:dyDescent="0.25">
      <c r="A15" s="76"/>
      <c r="B15" s="82" t="s">
        <v>7</v>
      </c>
      <c r="C15" s="83">
        <v>44927</v>
      </c>
      <c r="D15" s="78"/>
      <c r="E15" s="129" t="s">
        <v>8</v>
      </c>
      <c r="F15" s="130"/>
      <c r="G15" s="83" t="s">
        <v>73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</row>
    <row r="16" spans="1:255" ht="12" customHeight="1" x14ac:dyDescent="0.25">
      <c r="A16" s="2"/>
      <c r="B16" s="89"/>
      <c r="C16" s="6"/>
      <c r="D16" s="7"/>
      <c r="E16" s="8"/>
      <c r="F16" s="8"/>
      <c r="G16" s="9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3" t="s">
        <v>9</v>
      </c>
      <c r="C17" s="124"/>
      <c r="D17" s="124"/>
      <c r="E17" s="124"/>
      <c r="F17" s="124"/>
      <c r="G17" s="12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2" t="s">
        <v>10</v>
      </c>
      <c r="C19" s="93"/>
      <c r="D19" s="94"/>
      <c r="E19" s="94"/>
      <c r="F19" s="95"/>
      <c r="G19" s="96"/>
    </row>
    <row r="20" spans="1:255" ht="24" customHeight="1" x14ac:dyDescent="0.25">
      <c r="A20" s="5"/>
      <c r="B20" s="97" t="s">
        <v>11</v>
      </c>
      <c r="C20" s="98" t="s">
        <v>12</v>
      </c>
      <c r="D20" s="98" t="s">
        <v>13</v>
      </c>
      <c r="E20" s="97" t="s">
        <v>14</v>
      </c>
      <c r="F20" s="98" t="s">
        <v>15</v>
      </c>
      <c r="G20" s="97" t="s">
        <v>16</v>
      </c>
    </row>
    <row r="21" spans="1:255" s="81" customFormat="1" ht="12" customHeight="1" x14ac:dyDescent="0.25">
      <c r="A21" s="76"/>
      <c r="B21" s="99" t="s">
        <v>63</v>
      </c>
      <c r="C21" s="100" t="s">
        <v>17</v>
      </c>
      <c r="D21" s="100">
        <v>6</v>
      </c>
      <c r="E21" s="100" t="s">
        <v>64</v>
      </c>
      <c r="F21" s="101">
        <v>25000</v>
      </c>
      <c r="G21" s="102">
        <f t="shared" ref="G21:G23" si="0">D21*F21</f>
        <v>150000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1:255" s="81" customFormat="1" ht="12" customHeight="1" x14ac:dyDescent="0.25">
      <c r="A22" s="76"/>
      <c r="B22" s="99" t="s">
        <v>74</v>
      </c>
      <c r="C22" s="100" t="s">
        <v>17</v>
      </c>
      <c r="D22" s="100">
        <v>2</v>
      </c>
      <c r="E22" s="100" t="s">
        <v>64</v>
      </c>
      <c r="F22" s="101">
        <v>25000</v>
      </c>
      <c r="G22" s="102">
        <f t="shared" si="0"/>
        <v>50000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</row>
    <row r="23" spans="1:255" s="81" customFormat="1" ht="12" customHeight="1" x14ac:dyDescent="0.25">
      <c r="A23" s="76"/>
      <c r="B23" s="99" t="s">
        <v>75</v>
      </c>
      <c r="C23" s="100" t="s">
        <v>17</v>
      </c>
      <c r="D23" s="100">
        <v>12</v>
      </c>
      <c r="E23" s="100" t="s">
        <v>64</v>
      </c>
      <c r="F23" s="101">
        <v>20000</v>
      </c>
      <c r="G23" s="102">
        <f t="shared" si="0"/>
        <v>240000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</row>
    <row r="24" spans="1:255" ht="11.25" customHeight="1" x14ac:dyDescent="0.25">
      <c r="B24" s="16" t="s">
        <v>18</v>
      </c>
      <c r="C24" s="17"/>
      <c r="D24" s="17"/>
      <c r="E24" s="17"/>
      <c r="F24" s="18"/>
      <c r="G24" s="19">
        <f>SUM(G21:G23)</f>
        <v>440000</v>
      </c>
    </row>
    <row r="25" spans="1:255" ht="15.75" customHeight="1" x14ac:dyDescent="0.25">
      <c r="A25" s="5"/>
      <c r="B25" s="13"/>
      <c r="C25" s="14"/>
      <c r="D25" s="14"/>
      <c r="E25" s="14"/>
      <c r="F25" s="15"/>
      <c r="G25" s="15"/>
      <c r="K25" s="69"/>
    </row>
    <row r="26" spans="1:255" ht="12" customHeight="1" x14ac:dyDescent="0.25">
      <c r="A26" s="5"/>
      <c r="B26" s="92" t="s">
        <v>19</v>
      </c>
      <c r="C26" s="93"/>
      <c r="D26" s="94"/>
      <c r="E26" s="94"/>
      <c r="F26" s="95"/>
      <c r="G26" s="96"/>
    </row>
    <row r="27" spans="1:255" ht="24" customHeight="1" x14ac:dyDescent="0.25">
      <c r="A27" s="5"/>
      <c r="B27" s="97" t="s">
        <v>11</v>
      </c>
      <c r="C27" s="98" t="s">
        <v>12</v>
      </c>
      <c r="D27" s="98" t="s">
        <v>13</v>
      </c>
      <c r="E27" s="97" t="s">
        <v>14</v>
      </c>
      <c r="F27" s="98" t="s">
        <v>15</v>
      </c>
      <c r="G27" s="97" t="s">
        <v>16</v>
      </c>
    </row>
    <row r="28" spans="1:255" s="81" customFormat="1" ht="12" customHeight="1" x14ac:dyDescent="0.25">
      <c r="A28" s="76"/>
      <c r="B28" s="99"/>
      <c r="C28" s="100"/>
      <c r="D28" s="100"/>
      <c r="E28" s="100"/>
      <c r="F28" s="101"/>
      <c r="G28" s="102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</row>
    <row r="29" spans="1:255" ht="11.25" customHeight="1" x14ac:dyDescent="0.25">
      <c r="B29" s="16" t="s">
        <v>20</v>
      </c>
      <c r="C29" s="17"/>
      <c r="D29" s="17"/>
      <c r="E29" s="17"/>
      <c r="F29" s="18"/>
      <c r="G29" s="19">
        <f>SUM(G28)</f>
        <v>0</v>
      </c>
    </row>
    <row r="30" spans="1:255" ht="15.75" customHeight="1" x14ac:dyDescent="0.25">
      <c r="A30" s="5"/>
      <c r="B30" s="13"/>
      <c r="C30" s="14"/>
      <c r="D30" s="14"/>
      <c r="E30" s="14"/>
      <c r="F30" s="15"/>
      <c r="G30" s="15"/>
      <c r="K30" s="69"/>
    </row>
    <row r="31" spans="1:255" ht="12" customHeight="1" x14ac:dyDescent="0.25">
      <c r="A31" s="5"/>
      <c r="B31" s="92" t="s">
        <v>21</v>
      </c>
      <c r="C31" s="93"/>
      <c r="D31" s="94"/>
      <c r="E31" s="94"/>
      <c r="F31" s="95"/>
      <c r="G31" s="96"/>
    </row>
    <row r="32" spans="1:255" ht="24" customHeight="1" x14ac:dyDescent="0.25">
      <c r="A32" s="5"/>
      <c r="B32" s="97" t="s">
        <v>11</v>
      </c>
      <c r="C32" s="98" t="s">
        <v>12</v>
      </c>
      <c r="D32" s="98" t="s">
        <v>13</v>
      </c>
      <c r="E32" s="97" t="s">
        <v>14</v>
      </c>
      <c r="F32" s="98" t="s">
        <v>15</v>
      </c>
      <c r="G32" s="97" t="s">
        <v>16</v>
      </c>
    </row>
    <row r="33" spans="1:255" s="81" customFormat="1" ht="12" customHeight="1" x14ac:dyDescent="0.25">
      <c r="A33" s="76"/>
      <c r="B33" s="99" t="s">
        <v>88</v>
      </c>
      <c r="C33" s="100" t="s">
        <v>22</v>
      </c>
      <c r="D33" s="100">
        <v>6</v>
      </c>
      <c r="E33" s="100" t="s">
        <v>89</v>
      </c>
      <c r="F33" s="101">
        <v>30000</v>
      </c>
      <c r="G33" s="102">
        <f t="shared" ref="G33:G34" si="1">D33*F33</f>
        <v>180000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</row>
    <row r="34" spans="1:255" s="81" customFormat="1" ht="12" customHeight="1" x14ac:dyDescent="0.25">
      <c r="A34" s="76"/>
      <c r="B34" s="99" t="s">
        <v>90</v>
      </c>
      <c r="C34" s="100" t="s">
        <v>22</v>
      </c>
      <c r="D34" s="100">
        <v>1</v>
      </c>
      <c r="E34" s="100" t="s">
        <v>91</v>
      </c>
      <c r="F34" s="101">
        <v>35000</v>
      </c>
      <c r="G34" s="102">
        <f t="shared" si="1"/>
        <v>35000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</row>
    <row r="35" spans="1:255" ht="12" customHeight="1" x14ac:dyDescent="0.25">
      <c r="A35" s="33"/>
      <c r="B35" s="70" t="s">
        <v>23</v>
      </c>
      <c r="C35" s="71"/>
      <c r="D35" s="71"/>
      <c r="E35" s="71"/>
      <c r="F35" s="72"/>
      <c r="G35" s="73">
        <f>SUM(G33:G34)</f>
        <v>215000</v>
      </c>
    </row>
    <row r="36" spans="1:255" ht="12" customHeight="1" x14ac:dyDescent="0.25">
      <c r="A36" s="33"/>
      <c r="B36" s="13"/>
      <c r="C36" s="14"/>
      <c r="D36" s="14"/>
      <c r="E36" s="14"/>
      <c r="F36" s="15"/>
      <c r="G36" s="15"/>
    </row>
    <row r="37" spans="1:255" ht="12" customHeight="1" x14ac:dyDescent="0.25">
      <c r="A37" s="5"/>
      <c r="B37" s="92" t="s">
        <v>24</v>
      </c>
      <c r="C37" s="93"/>
      <c r="D37" s="94"/>
      <c r="E37" s="94"/>
      <c r="F37" s="95"/>
      <c r="G37" s="96"/>
    </row>
    <row r="38" spans="1:255" ht="24" customHeight="1" x14ac:dyDescent="0.25">
      <c r="A38" s="5"/>
      <c r="B38" s="97" t="s">
        <v>25</v>
      </c>
      <c r="C38" s="98" t="s">
        <v>26</v>
      </c>
      <c r="D38" s="98" t="s">
        <v>27</v>
      </c>
      <c r="E38" s="97" t="s">
        <v>14</v>
      </c>
      <c r="F38" s="98" t="s">
        <v>15</v>
      </c>
      <c r="G38" s="97" t="s">
        <v>16</v>
      </c>
    </row>
    <row r="39" spans="1:255" s="81" customFormat="1" ht="12" customHeight="1" x14ac:dyDescent="0.25">
      <c r="A39" s="76"/>
      <c r="B39" s="105" t="s">
        <v>28</v>
      </c>
      <c r="C39" s="100"/>
      <c r="D39" s="100"/>
      <c r="E39" s="100"/>
      <c r="F39" s="101"/>
      <c r="G39" s="102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</row>
    <row r="40" spans="1:255" s="81" customFormat="1" ht="12" customHeight="1" x14ac:dyDescent="0.25">
      <c r="A40" s="76"/>
      <c r="B40" s="99" t="s">
        <v>66</v>
      </c>
      <c r="C40" s="100" t="s">
        <v>29</v>
      </c>
      <c r="D40" s="100">
        <v>100</v>
      </c>
      <c r="E40" s="100" t="s">
        <v>92</v>
      </c>
      <c r="F40" s="101">
        <v>1120</v>
      </c>
      <c r="G40" s="102">
        <f>+D40*F40</f>
        <v>112000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</row>
    <row r="41" spans="1:255" s="81" customFormat="1" ht="12" customHeight="1" x14ac:dyDescent="0.25">
      <c r="A41" s="76"/>
      <c r="B41" s="99" t="s">
        <v>67</v>
      </c>
      <c r="C41" s="100" t="s">
        <v>29</v>
      </c>
      <c r="D41" s="100">
        <v>200</v>
      </c>
      <c r="E41" s="100" t="s">
        <v>92</v>
      </c>
      <c r="F41" s="101">
        <v>1200</v>
      </c>
      <c r="G41" s="102">
        <f>+D41*F41</f>
        <v>240000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</row>
    <row r="42" spans="1:255" s="81" customFormat="1" ht="12" customHeight="1" x14ac:dyDescent="0.25">
      <c r="A42" s="76"/>
      <c r="B42" s="105" t="s">
        <v>77</v>
      </c>
      <c r="C42" s="100"/>
      <c r="D42" s="100"/>
      <c r="E42" s="100"/>
      <c r="F42" s="101"/>
      <c r="G42" s="102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</row>
    <row r="43" spans="1:255" s="81" customFormat="1" ht="12" customHeight="1" x14ac:dyDescent="0.25">
      <c r="A43" s="76"/>
      <c r="B43" s="105" t="s">
        <v>78</v>
      </c>
      <c r="C43" s="100"/>
      <c r="D43" s="100"/>
      <c r="E43" s="100"/>
      <c r="F43" s="101"/>
      <c r="G43" s="102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</row>
    <row r="44" spans="1:255" s="81" customFormat="1" ht="12" customHeight="1" x14ac:dyDescent="0.25">
      <c r="A44" s="76"/>
      <c r="B44" s="99" t="s">
        <v>93</v>
      </c>
      <c r="C44" s="100" t="s">
        <v>79</v>
      </c>
      <c r="D44" s="100">
        <v>1</v>
      </c>
      <c r="E44" s="100" t="s">
        <v>94</v>
      </c>
      <c r="F44" s="101">
        <v>35370</v>
      </c>
      <c r="G44" s="102">
        <f t="shared" ref="G44:G48" si="2">+D44*F44</f>
        <v>35370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</row>
    <row r="45" spans="1:255" s="81" customFormat="1" ht="12" customHeight="1" x14ac:dyDescent="0.25">
      <c r="A45" s="76"/>
      <c r="B45" s="99" t="s">
        <v>80</v>
      </c>
      <c r="C45" s="100" t="s">
        <v>79</v>
      </c>
      <c r="D45" s="100">
        <v>2</v>
      </c>
      <c r="E45" s="100" t="s">
        <v>81</v>
      </c>
      <c r="F45" s="101">
        <v>6500</v>
      </c>
      <c r="G45" s="102">
        <f t="shared" si="2"/>
        <v>13000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</row>
    <row r="46" spans="1:255" s="81" customFormat="1" ht="12" customHeight="1" x14ac:dyDescent="0.25">
      <c r="A46" s="76"/>
      <c r="B46" s="99" t="s">
        <v>82</v>
      </c>
      <c r="C46" s="100" t="s">
        <v>79</v>
      </c>
      <c r="D46" s="100">
        <v>2</v>
      </c>
      <c r="E46" s="100" t="s">
        <v>81</v>
      </c>
      <c r="F46" s="101">
        <v>8500</v>
      </c>
      <c r="G46" s="102">
        <f t="shared" si="2"/>
        <v>17000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</row>
    <row r="47" spans="1:255" s="81" customFormat="1" ht="12" customHeight="1" x14ac:dyDescent="0.25">
      <c r="A47" s="76"/>
      <c r="B47" s="105" t="s">
        <v>30</v>
      </c>
      <c r="C47" s="100"/>
      <c r="D47" s="100"/>
      <c r="E47" s="100"/>
      <c r="F47" s="101"/>
      <c r="G47" s="102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</row>
    <row r="48" spans="1:255" s="81" customFormat="1" ht="12" customHeight="1" x14ac:dyDescent="0.25">
      <c r="A48" s="76"/>
      <c r="B48" s="99" t="s">
        <v>95</v>
      </c>
      <c r="C48" s="100" t="s">
        <v>79</v>
      </c>
      <c r="D48" s="100">
        <v>1</v>
      </c>
      <c r="E48" s="100" t="s">
        <v>76</v>
      </c>
      <c r="F48" s="101">
        <v>46590</v>
      </c>
      <c r="G48" s="102">
        <f t="shared" si="2"/>
        <v>46590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</row>
    <row r="49" spans="1:255" ht="11.25" customHeight="1" x14ac:dyDescent="0.25">
      <c r="B49" s="16" t="s">
        <v>31</v>
      </c>
      <c r="C49" s="17"/>
      <c r="D49" s="17"/>
      <c r="E49" s="17"/>
      <c r="F49" s="18"/>
      <c r="G49" s="19">
        <f>SUM(G39:G48)</f>
        <v>463960</v>
      </c>
    </row>
    <row r="50" spans="1:255" ht="11.25" customHeight="1" x14ac:dyDescent="0.25">
      <c r="B50" s="13"/>
      <c r="C50" s="14"/>
      <c r="D50" s="14"/>
      <c r="E50" s="20"/>
      <c r="F50" s="15"/>
      <c r="G50" s="15"/>
    </row>
    <row r="51" spans="1:255" ht="12" customHeight="1" x14ac:dyDescent="0.25">
      <c r="A51" s="5"/>
      <c r="B51" s="92" t="s">
        <v>32</v>
      </c>
      <c r="C51" s="93"/>
      <c r="D51" s="94"/>
      <c r="E51" s="94"/>
      <c r="F51" s="95"/>
      <c r="G51" s="96"/>
    </row>
    <row r="52" spans="1:255" ht="24" customHeight="1" x14ac:dyDescent="0.25">
      <c r="A52" s="5"/>
      <c r="B52" s="97" t="s">
        <v>33</v>
      </c>
      <c r="C52" s="98" t="s">
        <v>26</v>
      </c>
      <c r="D52" s="98" t="s">
        <v>27</v>
      </c>
      <c r="E52" s="97" t="s">
        <v>14</v>
      </c>
      <c r="F52" s="98" t="s">
        <v>15</v>
      </c>
      <c r="G52" s="97" t="s">
        <v>16</v>
      </c>
    </row>
    <row r="53" spans="1:255" s="81" customFormat="1" ht="15" x14ac:dyDescent="0.25">
      <c r="A53" s="76"/>
      <c r="B53" s="103"/>
      <c r="C53" s="100"/>
      <c r="D53" s="100"/>
      <c r="E53" s="104"/>
      <c r="F53" s="101"/>
      <c r="G53" s="102">
        <f>+F53*D53</f>
        <v>0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</row>
    <row r="54" spans="1:255" ht="11.25" customHeight="1" x14ac:dyDescent="0.25">
      <c r="B54" s="16" t="s">
        <v>34</v>
      </c>
      <c r="C54" s="17"/>
      <c r="D54" s="17"/>
      <c r="E54" s="17"/>
      <c r="F54" s="18"/>
      <c r="G54" s="19">
        <f>SUM(G53:G53)</f>
        <v>0</v>
      </c>
    </row>
    <row r="55" spans="1:255" ht="11.25" customHeight="1" x14ac:dyDescent="0.25">
      <c r="B55" s="36"/>
      <c r="C55" s="36"/>
      <c r="D55" s="36"/>
      <c r="E55" s="36"/>
      <c r="F55" s="37"/>
      <c r="G55" s="37"/>
    </row>
    <row r="56" spans="1:255" ht="11.25" customHeight="1" x14ac:dyDescent="0.25">
      <c r="B56" s="38" t="s">
        <v>35</v>
      </c>
      <c r="C56" s="39"/>
      <c r="D56" s="39"/>
      <c r="E56" s="39"/>
      <c r="F56" s="39"/>
      <c r="G56" s="40">
        <f>G24+G29+G35+G49+G54</f>
        <v>1118960</v>
      </c>
    </row>
    <row r="57" spans="1:255" ht="11.25" customHeight="1" x14ac:dyDescent="0.25">
      <c r="B57" s="41" t="s">
        <v>36</v>
      </c>
      <c r="C57" s="22"/>
      <c r="D57" s="22"/>
      <c r="E57" s="22"/>
      <c r="F57" s="22"/>
      <c r="G57" s="42">
        <f>G56*0.05</f>
        <v>55948</v>
      </c>
    </row>
    <row r="58" spans="1:255" ht="11.25" customHeight="1" x14ac:dyDescent="0.25">
      <c r="B58" s="43" t="s">
        <v>37</v>
      </c>
      <c r="C58" s="21"/>
      <c r="D58" s="21"/>
      <c r="E58" s="21"/>
      <c r="F58" s="21"/>
      <c r="G58" s="44">
        <f>G57+G56</f>
        <v>1174908</v>
      </c>
    </row>
    <row r="59" spans="1:255" ht="11.25" customHeight="1" x14ac:dyDescent="0.25">
      <c r="B59" s="41" t="s">
        <v>38</v>
      </c>
      <c r="C59" s="22"/>
      <c r="D59" s="22"/>
      <c r="E59" s="22"/>
      <c r="F59" s="22"/>
      <c r="G59" s="42">
        <f>G12</f>
        <v>4950000</v>
      </c>
    </row>
    <row r="60" spans="1:255" ht="11.25" customHeight="1" x14ac:dyDescent="0.25">
      <c r="B60" s="45" t="s">
        <v>39</v>
      </c>
      <c r="C60" s="46"/>
      <c r="D60" s="46"/>
      <c r="E60" s="46"/>
      <c r="F60" s="46"/>
      <c r="G60" s="47">
        <f>G59-G58</f>
        <v>3775092</v>
      </c>
    </row>
    <row r="61" spans="1:255" ht="11.25" customHeight="1" x14ac:dyDescent="0.25">
      <c r="B61" s="34" t="s">
        <v>40</v>
      </c>
      <c r="C61" s="35"/>
      <c r="D61" s="35"/>
      <c r="E61" s="35"/>
      <c r="F61" s="35"/>
      <c r="G61" s="30"/>
    </row>
    <row r="62" spans="1:255" ht="11.25" customHeight="1" thickBot="1" x14ac:dyDescent="0.3">
      <c r="B62" s="48"/>
      <c r="C62" s="35"/>
      <c r="D62" s="35"/>
      <c r="E62" s="35"/>
      <c r="F62" s="35"/>
      <c r="G62" s="30"/>
    </row>
    <row r="63" spans="1:255" s="109" customFormat="1" ht="12" customHeight="1" x14ac:dyDescent="0.15">
      <c r="A63" s="106"/>
      <c r="B63" s="60" t="s">
        <v>41</v>
      </c>
      <c r="C63" s="107"/>
      <c r="D63" s="107"/>
      <c r="E63" s="107"/>
      <c r="F63" s="107"/>
      <c r="G63" s="108"/>
    </row>
    <row r="64" spans="1:255" s="109" customFormat="1" ht="12" customHeight="1" x14ac:dyDescent="0.15">
      <c r="A64" s="106"/>
      <c r="B64" s="61" t="s">
        <v>42</v>
      </c>
      <c r="C64" s="110"/>
      <c r="D64" s="110"/>
      <c r="E64" s="110"/>
      <c r="F64" s="110"/>
      <c r="G64" s="111"/>
    </row>
    <row r="65" spans="1:255" s="109" customFormat="1" ht="12" customHeight="1" x14ac:dyDescent="0.15">
      <c r="B65" s="61" t="s">
        <v>84</v>
      </c>
      <c r="C65" s="110"/>
      <c r="D65" s="110"/>
      <c r="E65" s="110"/>
      <c r="F65" s="110"/>
      <c r="G65" s="111"/>
    </row>
    <row r="66" spans="1:255" s="109" customFormat="1" ht="12" customHeight="1" x14ac:dyDescent="0.15">
      <c r="B66" s="61" t="s">
        <v>85</v>
      </c>
      <c r="C66" s="110"/>
      <c r="D66" s="110"/>
      <c r="E66" s="110"/>
      <c r="F66" s="110"/>
      <c r="G66" s="111"/>
    </row>
    <row r="67" spans="1:255" s="109" customFormat="1" ht="12" customHeight="1" x14ac:dyDescent="0.15">
      <c r="B67" s="61" t="s">
        <v>43</v>
      </c>
      <c r="C67" s="110"/>
      <c r="D67" s="110"/>
      <c r="E67" s="110"/>
      <c r="F67" s="110"/>
      <c r="G67" s="111"/>
    </row>
    <row r="68" spans="1:255" s="109" customFormat="1" ht="12" customHeight="1" x14ac:dyDescent="0.15">
      <c r="B68" s="61" t="s">
        <v>44</v>
      </c>
      <c r="C68" s="110"/>
      <c r="D68" s="110"/>
      <c r="E68" s="110"/>
      <c r="F68" s="110"/>
      <c r="G68" s="111"/>
    </row>
    <row r="69" spans="1:255" s="109" customFormat="1" ht="12" customHeight="1" thickBot="1" x14ac:dyDescent="0.2">
      <c r="B69" s="62" t="s">
        <v>45</v>
      </c>
      <c r="C69" s="112"/>
      <c r="D69" s="112"/>
      <c r="E69" s="112"/>
      <c r="F69" s="112"/>
      <c r="G69" s="113"/>
    </row>
    <row r="70" spans="1:255" s="116" customFormat="1" ht="9" x14ac:dyDescent="0.15">
      <c r="A70" s="114"/>
      <c r="B70" s="58"/>
      <c r="C70" s="32"/>
      <c r="D70" s="32"/>
      <c r="E70" s="32"/>
      <c r="F70" s="32"/>
      <c r="G70" s="115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</row>
    <row r="71" spans="1:255" ht="11.25" customHeight="1" thickBot="1" x14ac:dyDescent="0.3">
      <c r="B71" s="117" t="s">
        <v>46</v>
      </c>
      <c r="C71" s="118"/>
      <c r="D71" s="57"/>
      <c r="E71" s="23"/>
      <c r="F71" s="23"/>
      <c r="G71" s="30"/>
    </row>
    <row r="72" spans="1:255" ht="11.25" customHeight="1" x14ac:dyDescent="0.25">
      <c r="B72" s="50" t="s">
        <v>33</v>
      </c>
      <c r="C72" s="24" t="s">
        <v>47</v>
      </c>
      <c r="D72" s="51" t="s">
        <v>48</v>
      </c>
      <c r="E72" s="23"/>
      <c r="F72" s="23"/>
      <c r="G72" s="30"/>
    </row>
    <row r="73" spans="1:255" ht="11.25" customHeight="1" x14ac:dyDescent="0.25">
      <c r="B73" s="52" t="s">
        <v>49</v>
      </c>
      <c r="C73" s="25">
        <f>+G24</f>
        <v>440000</v>
      </c>
      <c r="D73" s="53">
        <f>(C73/C79)</f>
        <v>0.37449740745658383</v>
      </c>
      <c r="E73" s="23"/>
      <c r="F73" s="23"/>
      <c r="G73" s="30"/>
    </row>
    <row r="74" spans="1:255" ht="11.25" customHeight="1" x14ac:dyDescent="0.25">
      <c r="B74" s="52" t="s">
        <v>50</v>
      </c>
      <c r="C74" s="26">
        <v>0</v>
      </c>
      <c r="D74" s="53">
        <v>0</v>
      </c>
      <c r="E74" s="23"/>
      <c r="F74" s="23"/>
      <c r="G74" s="30"/>
    </row>
    <row r="75" spans="1:255" ht="11.25" customHeight="1" x14ac:dyDescent="0.25">
      <c r="B75" s="52" t="s">
        <v>51</v>
      </c>
      <c r="C75" s="25">
        <f>+G35</f>
        <v>215000</v>
      </c>
      <c r="D75" s="53">
        <f>(C75/C79)</f>
        <v>0.18299305137083074</v>
      </c>
      <c r="E75" s="23"/>
      <c r="F75" s="23"/>
      <c r="G75" s="30"/>
    </row>
    <row r="76" spans="1:255" ht="11.25" customHeight="1" x14ac:dyDescent="0.25">
      <c r="B76" s="52" t="s">
        <v>25</v>
      </c>
      <c r="C76" s="25">
        <f>+G49</f>
        <v>463960</v>
      </c>
      <c r="D76" s="53">
        <f>(C76/C79)</f>
        <v>0.39489049355353784</v>
      </c>
      <c r="E76" s="23"/>
      <c r="F76" s="23"/>
      <c r="G76" s="30"/>
    </row>
    <row r="77" spans="1:255" ht="11.25" customHeight="1" x14ac:dyDescent="0.25">
      <c r="B77" s="52" t="s">
        <v>52</v>
      </c>
      <c r="C77" s="27">
        <f>+G54</f>
        <v>0</v>
      </c>
      <c r="D77" s="53">
        <f>(C77/C79)</f>
        <v>0</v>
      </c>
      <c r="E77" s="29"/>
      <c r="F77" s="29"/>
      <c r="G77" s="30"/>
    </row>
    <row r="78" spans="1:255" ht="11.25" customHeight="1" x14ac:dyDescent="0.25">
      <c r="B78" s="52" t="s">
        <v>53</v>
      </c>
      <c r="C78" s="27">
        <f>+G57</f>
        <v>55948</v>
      </c>
      <c r="D78" s="53">
        <f>(C78/C79)</f>
        <v>4.7619047619047616E-2</v>
      </c>
      <c r="E78" s="29"/>
      <c r="F78" s="29"/>
      <c r="G78" s="30"/>
    </row>
    <row r="79" spans="1:255" ht="11.25" customHeight="1" thickBot="1" x14ac:dyDescent="0.3">
      <c r="B79" s="54" t="s">
        <v>54</v>
      </c>
      <c r="C79" s="55">
        <f>SUM(C73:C78)</f>
        <v>1174908</v>
      </c>
      <c r="D79" s="56">
        <f>SUM(D73:D78)</f>
        <v>1</v>
      </c>
      <c r="E79" s="29"/>
      <c r="F79" s="29"/>
      <c r="G79" s="30"/>
    </row>
    <row r="80" spans="1:255" ht="11.25" customHeight="1" x14ac:dyDescent="0.25">
      <c r="B80" s="48"/>
      <c r="C80" s="35"/>
      <c r="D80" s="35"/>
      <c r="E80" s="35"/>
      <c r="F80" s="35"/>
      <c r="G80" s="30"/>
    </row>
    <row r="81" spans="2:7" ht="11.25" customHeight="1" x14ac:dyDescent="0.25">
      <c r="B81" s="49"/>
      <c r="C81" s="35"/>
      <c r="D81" s="35"/>
      <c r="E81" s="35"/>
      <c r="F81" s="35"/>
      <c r="G81" s="30"/>
    </row>
    <row r="82" spans="2:7" ht="11.25" customHeight="1" thickBot="1" x14ac:dyDescent="0.3">
      <c r="B82" s="64"/>
      <c r="C82" s="65" t="s">
        <v>83</v>
      </c>
      <c r="D82" s="66"/>
      <c r="E82" s="67"/>
      <c r="F82" s="28"/>
      <c r="G82" s="30"/>
    </row>
    <row r="83" spans="2:7" ht="11.25" customHeight="1" x14ac:dyDescent="0.25">
      <c r="B83" s="68" t="s">
        <v>59</v>
      </c>
      <c r="C83" s="131">
        <v>800</v>
      </c>
      <c r="D83" s="131">
        <v>900</v>
      </c>
      <c r="E83" s="132">
        <v>1000</v>
      </c>
      <c r="F83" s="63"/>
      <c r="G83" s="31"/>
    </row>
    <row r="84" spans="2:7" ht="11.25" customHeight="1" thickBot="1" x14ac:dyDescent="0.3">
      <c r="B84" s="54" t="s">
        <v>60</v>
      </c>
      <c r="C84" s="74">
        <f>(G58/C83)</f>
        <v>1468.635</v>
      </c>
      <c r="D84" s="74">
        <f>(G58/D83)</f>
        <v>1305.4533333333334</v>
      </c>
      <c r="E84" s="75">
        <f>(G58/E83)</f>
        <v>1174.9079999999999</v>
      </c>
      <c r="F84" s="63"/>
      <c r="G84" s="31"/>
    </row>
    <row r="85" spans="2:7" ht="11.25" customHeight="1" x14ac:dyDescent="0.25">
      <c r="B85" s="59" t="s">
        <v>55</v>
      </c>
      <c r="C85" s="32"/>
      <c r="D85" s="32"/>
      <c r="E85" s="32"/>
      <c r="F85" s="32"/>
      <c r="G85" s="32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2023-02-07T11:26:37Z</dcterms:modified>
</cp:coreProperties>
</file>