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-105" yWindow="-105" windowWidth="19425" windowHeight="10305"/>
  </bookViews>
  <sheets>
    <sheet name="TOMATE BOT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1" l="1"/>
  <c r="C93" i="1"/>
  <c r="G71" i="1"/>
  <c r="G67" i="1" l="1"/>
  <c r="G66" i="1"/>
  <c r="G65" i="1"/>
  <c r="G60" i="1"/>
  <c r="G59" i="1"/>
  <c r="G58" i="1"/>
  <c r="G56" i="1"/>
  <c r="G55" i="1"/>
  <c r="G54" i="1"/>
  <c r="G53" i="1"/>
  <c r="G52" i="1"/>
  <c r="G50" i="1"/>
  <c r="G48" i="1"/>
  <c r="G47" i="1"/>
  <c r="G46" i="1"/>
  <c r="G44" i="1"/>
  <c r="G38" i="1"/>
  <c r="G37" i="1"/>
  <c r="G36" i="1"/>
  <c r="G32" i="1"/>
  <c r="C89" i="1" s="1"/>
  <c r="G26" i="1"/>
  <c r="G25" i="1"/>
  <c r="G24" i="1"/>
  <c r="G23" i="1"/>
  <c r="G22" i="1"/>
  <c r="G21" i="1"/>
  <c r="G20" i="1"/>
  <c r="G11" i="1"/>
  <c r="G73" i="1" s="1"/>
  <c r="G39" i="1" l="1"/>
  <c r="C90" i="1" s="1"/>
  <c r="G68" i="1"/>
  <c r="C92" i="1" s="1"/>
  <c r="G61" i="1"/>
  <c r="C91" i="1" s="1"/>
  <c r="G27" i="1"/>
  <c r="C88" i="1"/>
  <c r="G70" i="1" l="1"/>
  <c r="C94" i="1" l="1"/>
  <c r="G74" i="1"/>
  <c r="E99" i="1" l="1"/>
  <c r="D99" i="1"/>
  <c r="C99" i="1"/>
  <c r="D89" i="1"/>
  <c r="D90" i="1"/>
  <c r="D92" i="1"/>
  <c r="D91" i="1"/>
  <c r="D88" i="1"/>
  <c r="D93" i="1"/>
  <c r="D94" i="1" l="1"/>
</calcChain>
</file>

<file path=xl/sharedStrings.xml><?xml version="1.0" encoding="utf-8"?>
<sst xmlns="http://schemas.openxmlformats.org/spreadsheetml/2006/main" count="176" uniqueCount="119">
  <si>
    <t>RUBRO O CULTIVO</t>
  </si>
  <si>
    <t>TOMATE BOTADO</t>
  </si>
  <si>
    <t>RENDIMIENTO (Kg/Há.)</t>
  </si>
  <si>
    <t>VARIEDAD</t>
  </si>
  <si>
    <t>Gladiador, Colono, Toqui, Martina</t>
  </si>
  <si>
    <t>FECHA ESTIMADA PRECIO VENTA</t>
  </si>
  <si>
    <t>NIVEL TECNOLOGICO</t>
  </si>
  <si>
    <t>Alto</t>
  </si>
  <si>
    <t>PRECIO ESPERADO ($/kg)</t>
  </si>
  <si>
    <t>REGION</t>
  </si>
  <si>
    <t>Lib. B. O'Higgins</t>
  </si>
  <si>
    <t>INGRESO ESPERADO, con IVA ($)</t>
  </si>
  <si>
    <t>AREA</t>
  </si>
  <si>
    <t>San Vicente</t>
  </si>
  <si>
    <t>DESTINO PRODUCCION</t>
  </si>
  <si>
    <t>Mercado local</t>
  </si>
  <si>
    <t>COMUNA/LOCALIDAD</t>
  </si>
  <si>
    <t>FECHA DE COSECHA</t>
  </si>
  <si>
    <t>Diciembre - Febrero</t>
  </si>
  <si>
    <t>FECHA PRECIO INSUMOS</t>
  </si>
  <si>
    <t>CONTINGENCIA</t>
  </si>
  <si>
    <t>Heladas, 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</si>
  <si>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</si>
  <si>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</si>
  <si>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</si>
  <si>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</si>
  <si>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</si>
  <si>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</si>
  <si>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</si>
  <si>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</si>
  <si>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</si>
  <si>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</si>
  <si>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 xml:space="preserve">Septiembre-Octubre </t>
  </si>
  <si>
    <t>Transplante</t>
  </si>
  <si>
    <t>Septiembre</t>
  </si>
  <si>
    <t>Replante</t>
  </si>
  <si>
    <t>Riegos</t>
  </si>
  <si>
    <t>Septiembre - Febrero</t>
  </si>
  <si>
    <t xml:space="preserve">Aplicación de fertilizantes  </t>
  </si>
  <si>
    <t>Septiembre - Enero</t>
  </si>
  <si>
    <t>Aplicación de pesticidas</t>
  </si>
  <si>
    <t>Labores de cosecha</t>
  </si>
  <si>
    <t>caja</t>
  </si>
  <si>
    <t>Diciembre - Enero</t>
  </si>
  <si>
    <t>Subtotal Jornadas Hombre</t>
  </si>
  <si>
    <t>JORNADAS ANIMAL</t>
  </si>
  <si>
    <t>Subtotal Jornadas Animal</t>
  </si>
  <si>
    <t>MAQUINARIA</t>
  </si>
  <si>
    <t>Aradura</t>
  </si>
  <si>
    <t>JM</t>
  </si>
  <si>
    <t>Agosto - Septiembre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</si>
  <si>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</si>
  <si>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</si>
  <si>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</si>
  <si>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</si>
  <si>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</si>
  <si>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</si>
  <si>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</si>
  <si>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</si>
  <si>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</si>
  <si>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</si>
  <si>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</si>
  <si>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</si>
  <si>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</si>
  <si>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</si>
  <si>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</si>
  <si>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</si>
  <si>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</si>
  <si>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HERBICIDAS</t>
  </si>
  <si>
    <t>Sencor 480</t>
  </si>
  <si>
    <t>lt</t>
  </si>
  <si>
    <t>INSECTICIDAS</t>
  </si>
  <si>
    <t>Evisect</t>
  </si>
  <si>
    <t xml:space="preserve">Octubre- Diciembre </t>
  </si>
  <si>
    <t xml:space="preserve">Muralla delta </t>
  </si>
  <si>
    <t>Sunfire 240 SC</t>
  </si>
  <si>
    <t>Noviembre - Enero</t>
  </si>
  <si>
    <t>Success 48</t>
  </si>
  <si>
    <t>FUNGICIDAS</t>
  </si>
  <si>
    <t>Previcur Energy 840 SL</t>
  </si>
  <si>
    <t>Bellis</t>
  </si>
  <si>
    <t>Ridomil Gold  MZ 68 WP</t>
  </si>
  <si>
    <t>Subtotal Insumos</t>
  </si>
  <si>
    <t>OTROS</t>
  </si>
  <si>
    <t>Item</t>
  </si>
  <si>
    <t>Fletes</t>
  </si>
  <si>
    <t>Diciembre-Febrero</t>
  </si>
  <si>
    <t>Derecho de ingreso a Lo Valledor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</si>
  <si>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</si>
  <si>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</si>
  <si>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</si>
  <si>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</si>
  <si>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</si>
  <si>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</si>
  <si>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</si>
  <si>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</si>
  <si>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</si>
  <si>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</si>
  <si>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</si>
  <si>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</si>
  <si>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</si>
  <si>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Marco de plantación es de 0,4x1,6 En concideración de plantas injertadas </t>
  </si>
  <si>
    <t xml:space="preserve">9. Esta recomendaciones es solo referencial 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</si>
  <si>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</si>
  <si>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</si>
  <si>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</si>
  <si>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</si>
  <si>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</si>
  <si>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</si>
  <si>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</si>
  <si>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.</t>
  </si>
  <si>
    <t>Rendimiento (kG/hà)</t>
  </si>
  <si>
    <t>Costo unitario ($/KG) (*)</t>
  </si>
  <si>
    <t>(*): Este valor representa el valor mìnimo de venta del producto</t>
  </si>
  <si>
    <t>Nemacur 240 CS</t>
  </si>
  <si>
    <t>Cajas plasticas</t>
  </si>
  <si>
    <t>Enero - Febrero</t>
  </si>
  <si>
    <t>3. Precio esperado por ventas corresponde a precio colocado en el domicilio del comprador (incluye Ingreso a Feria)</t>
  </si>
  <si>
    <t>8. Se debe considerar una merma de un 15% por producción no comercial.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</si>
</sst>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5">
    <font>
      <sz val="11"/>
      <color indexed="8"/>
      <name val="Calibri"/>
      <charset val="134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Helvetica Neue"/>
      <charset val="134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u/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4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6" fillId="0" borderId="0"/>
    <xf numFmtId="0" fontId="17" fillId="0" borderId="0"/>
    <xf numFmtId="164" fontId="14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7" xfId="0" applyFont="1" applyFill="1" applyBorder="1" applyAlignment="1"/>
    <xf numFmtId="49" fontId="0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10" fillId="2" borderId="0" xfId="0" applyFont="1" applyFill="1" applyBorder="1" applyAlignment="1"/>
    <xf numFmtId="0" fontId="0" fillId="2" borderId="0" xfId="0" applyFont="1" applyFill="1" applyAlignment="1"/>
    <xf numFmtId="0" fontId="11" fillId="0" borderId="0" xfId="0" applyNumberFormat="1" applyFont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 applyAlignment="1"/>
    <xf numFmtId="49" fontId="9" fillId="2" borderId="19" xfId="0" applyNumberFormat="1" applyFont="1" applyFill="1" applyBorder="1" applyAlignment="1">
      <alignment vertical="center"/>
    </xf>
    <xf numFmtId="3" fontId="9" fillId="2" borderId="20" xfId="0" applyNumberFormat="1" applyFont="1" applyFill="1" applyBorder="1" applyAlignment="1">
      <alignment vertical="center"/>
    </xf>
    <xf numFmtId="9" fontId="10" fillId="2" borderId="21" xfId="0" applyNumberFormat="1" applyFont="1" applyFill="1" applyBorder="1" applyAlignment="1"/>
    <xf numFmtId="0" fontId="10" fillId="3" borderId="0" xfId="0" applyFont="1" applyFill="1" applyBorder="1" applyAlignment="1"/>
    <xf numFmtId="49" fontId="9" fillId="2" borderId="22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0" fillId="2" borderId="23" xfId="0" applyNumberFormat="1" applyFont="1" applyFill="1" applyBorder="1" applyAlignment="1"/>
    <xf numFmtId="167" fontId="9" fillId="2" borderId="6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49" fontId="9" fillId="4" borderId="24" xfId="0" applyNumberFormat="1" applyFont="1" applyFill="1" applyBorder="1" applyAlignment="1">
      <alignment vertical="center"/>
    </xf>
    <xf numFmtId="167" fontId="9" fillId="4" borderId="25" xfId="0" applyNumberFormat="1" applyFont="1" applyFill="1" applyBorder="1" applyAlignment="1">
      <alignment vertical="center"/>
    </xf>
    <xf numFmtId="9" fontId="9" fillId="4" borderId="26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49" fontId="13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14" fillId="0" borderId="0" xfId="0" applyNumberFormat="1" applyFont="1" applyAlignment="1"/>
    <xf numFmtId="49" fontId="9" fillId="4" borderId="19" xfId="0" applyNumberFormat="1" applyFont="1" applyFill="1" applyBorder="1" applyAlignment="1">
      <alignment vertical="center"/>
    </xf>
    <xf numFmtId="3" fontId="9" fillId="4" borderId="20" xfId="0" applyNumberFormat="1" applyFont="1" applyFill="1" applyBorder="1" applyAlignment="1">
      <alignment vertical="center"/>
    </xf>
    <xf numFmtId="3" fontId="9" fillId="4" borderId="21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6" fontId="15" fillId="2" borderId="0" xfId="0" applyNumberFormat="1" applyFont="1" applyFill="1" applyBorder="1" applyAlignment="1">
      <alignment vertical="center"/>
    </xf>
    <xf numFmtId="167" fontId="9" fillId="4" borderId="26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0" fillId="6" borderId="4" xfId="0" applyFill="1" applyBorder="1"/>
    <xf numFmtId="49" fontId="22" fillId="7" borderId="5" xfId="0" applyNumberFormat="1" applyFont="1" applyFill="1" applyBorder="1" applyAlignment="1">
      <alignment vertical="center" wrapText="1"/>
    </xf>
    <xf numFmtId="3" fontId="23" fillId="0" borderId="29" xfId="0" applyNumberFormat="1" applyFont="1" applyFill="1" applyBorder="1" applyAlignment="1">
      <alignment horizontal="right"/>
    </xf>
    <xf numFmtId="0" fontId="2" fillId="6" borderId="7" xfId="0" applyFont="1" applyFill="1" applyBorder="1"/>
    <xf numFmtId="49" fontId="5" fillId="7" borderId="6" xfId="0" applyNumberFormat="1" applyFont="1" applyFill="1" applyBorder="1" applyAlignment="1">
      <alignment wrapText="1"/>
    </xf>
    <xf numFmtId="0" fontId="5" fillId="8" borderId="6" xfId="0" applyFont="1" applyFill="1" applyBorder="1" applyAlignment="1">
      <alignment wrapText="1"/>
    </xf>
    <xf numFmtId="0" fontId="0" fillId="0" borderId="0" xfId="0" applyNumberFormat="1"/>
    <xf numFmtId="0" fontId="0" fillId="0" borderId="0" xfId="0"/>
    <xf numFmtId="49" fontId="2" fillId="6" borderId="5" xfId="0" applyNumberFormat="1" applyFont="1" applyFill="1" applyBorder="1" applyAlignment="1">
      <alignment vertical="center" wrapText="1"/>
    </xf>
    <xf numFmtId="168" fontId="23" fillId="0" borderId="29" xfId="4" applyNumberFormat="1" applyFont="1" applyFill="1" applyBorder="1" applyAlignment="1">
      <alignment horizontal="right"/>
    </xf>
    <xf numFmtId="49" fontId="2" fillId="6" borderId="6" xfId="0" applyNumberFormat="1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49" fontId="2" fillId="6" borderId="30" xfId="0" applyNumberFormat="1" applyFont="1" applyFill="1" applyBorder="1" applyAlignment="1">
      <alignment horizontal="left"/>
    </xf>
    <xf numFmtId="49" fontId="2" fillId="6" borderId="31" xfId="0" applyNumberFormat="1" applyFont="1" applyFill="1" applyBorder="1" applyAlignment="1">
      <alignment horizontal="left"/>
    </xf>
    <xf numFmtId="0" fontId="23" fillId="0" borderId="29" xfId="0" applyFont="1" applyFill="1" applyBorder="1" applyAlignment="1">
      <alignment horizontal="right" wrapText="1"/>
    </xf>
    <xf numFmtId="0" fontId="23" fillId="0" borderId="29" xfId="0" applyFont="1" applyFill="1" applyBorder="1" applyAlignment="1">
      <alignment horizontal="right"/>
    </xf>
    <xf numFmtId="17" fontId="23" fillId="0" borderId="29" xfId="0" applyNumberFormat="1" applyFont="1" applyFill="1" applyBorder="1" applyAlignment="1">
      <alignment horizontal="right" wrapText="1"/>
    </xf>
    <xf numFmtId="49" fontId="2" fillId="6" borderId="6" xfId="0" applyNumberFormat="1" applyFont="1" applyFill="1" applyBorder="1"/>
    <xf numFmtId="0" fontId="2" fillId="6" borderId="6" xfId="0" applyFont="1" applyFill="1" applyBorder="1"/>
    <xf numFmtId="0" fontId="0" fillId="6" borderId="1" xfId="0" applyFont="1" applyFill="1" applyBorder="1" applyAlignment="1"/>
    <xf numFmtId="0" fontId="3" fillId="6" borderId="8" xfId="0" applyFont="1" applyFill="1" applyBorder="1" applyAlignment="1">
      <alignment wrapText="1"/>
    </xf>
    <xf numFmtId="14" fontId="3" fillId="6" borderId="9" xfId="0" applyNumberFormat="1" applyFont="1" applyFill="1" applyBorder="1" applyAlignment="1"/>
    <xf numFmtId="0" fontId="3" fillId="6" borderId="3" xfId="0" applyFont="1" applyFill="1" applyBorder="1" applyAlignment="1"/>
    <xf numFmtId="0" fontId="3" fillId="6" borderId="9" xfId="0" applyFont="1" applyFill="1" applyBorder="1" applyAlignment="1"/>
    <xf numFmtId="0" fontId="3" fillId="6" borderId="9" xfId="0" applyFont="1" applyFill="1" applyBorder="1" applyAlignment="1">
      <alignment horizontal="right" wrapText="1"/>
    </xf>
    <xf numFmtId="0" fontId="0" fillId="6" borderId="10" xfId="0" applyFont="1" applyFill="1" applyBorder="1" applyAlignment="1"/>
    <xf numFmtId="49" fontId="4" fillId="7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3" fillId="6" borderId="11" xfId="0" applyFont="1" applyFill="1" applyBorder="1" applyAlignment="1"/>
    <xf numFmtId="0" fontId="3" fillId="6" borderId="12" xfId="0" applyFont="1" applyFill="1" applyBorder="1" applyAlignment="1">
      <alignment horizontal="left"/>
    </xf>
    <xf numFmtId="0" fontId="3" fillId="6" borderId="12" xfId="0" applyFont="1" applyFill="1" applyBorder="1" applyAlignment="1"/>
    <xf numFmtId="0" fontId="3" fillId="6" borderId="12" xfId="0" applyFont="1" applyFill="1" applyBorder="1" applyAlignment="1">
      <alignment horizontal="right"/>
    </xf>
    <xf numFmtId="0" fontId="0" fillId="6" borderId="4" xfId="0" applyFont="1" applyFill="1" applyBorder="1" applyAlignment="1"/>
    <xf numFmtId="49" fontId="22" fillId="9" borderId="13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right" vertical="center"/>
    </xf>
    <xf numFmtId="49" fontId="22" fillId="7" borderId="13" xfId="0" applyNumberFormat="1" applyFont="1" applyFill="1" applyBorder="1" applyAlignment="1">
      <alignment horizontal="center" vertical="center"/>
    </xf>
    <xf numFmtId="49" fontId="22" fillId="7" borderId="13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3" fontId="2" fillId="6" borderId="13" xfId="0" applyNumberFormat="1" applyFont="1" applyFill="1" applyBorder="1" applyAlignment="1">
      <alignment vertical="center"/>
    </xf>
    <xf numFmtId="3" fontId="2" fillId="6" borderId="13" xfId="0" applyNumberFormat="1" applyFont="1" applyFill="1" applyBorder="1" applyAlignment="1">
      <alignment horizontal="right" vertical="center"/>
    </xf>
    <xf numFmtId="168" fontId="23" fillId="0" borderId="29" xfId="4" applyNumberFormat="1" applyFont="1" applyFill="1" applyBorder="1" applyAlignment="1">
      <alignment horizontal="right" wrapText="1"/>
    </xf>
    <xf numFmtId="49" fontId="7" fillId="7" borderId="13" xfId="0" applyNumberFormat="1" applyFont="1" applyFill="1" applyBorder="1" applyAlignment="1">
      <alignment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3" fontId="7" fillId="7" borderId="13" xfId="0" applyNumberFormat="1" applyFont="1" applyFill="1" applyBorder="1" applyAlignment="1">
      <alignment vertical="center"/>
    </xf>
    <xf numFmtId="0" fontId="3" fillId="6" borderId="15" xfId="0" applyFont="1" applyFill="1" applyBorder="1" applyAlignment="1"/>
    <xf numFmtId="0" fontId="3" fillId="6" borderId="16" xfId="0" applyFont="1" applyFill="1" applyBorder="1" applyAlignment="1"/>
    <xf numFmtId="3" fontId="3" fillId="6" borderId="16" xfId="0" applyNumberFormat="1" applyFont="1" applyFill="1" applyBorder="1" applyAlignment="1"/>
    <xf numFmtId="0" fontId="0" fillId="0" borderId="0" xfId="0" applyNumberFormat="1" applyFont="1" applyBorder="1" applyAlignment="1"/>
    <xf numFmtId="0" fontId="0" fillId="6" borderId="17" xfId="0" applyFont="1" applyFill="1" applyBorder="1" applyAlignment="1"/>
    <xf numFmtId="49" fontId="5" fillId="7" borderId="32" xfId="0" applyNumberFormat="1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vertical="center"/>
    </xf>
    <xf numFmtId="3" fontId="5" fillId="7" borderId="32" xfId="0" applyNumberFormat="1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3" fillId="6" borderId="16" xfId="0" applyFont="1" applyFill="1" applyBorder="1" applyAlignment="1">
      <alignment horizontal="center"/>
    </xf>
    <xf numFmtId="0" fontId="3" fillId="6" borderId="18" xfId="0" applyFont="1" applyFill="1" applyBorder="1" applyAlignment="1"/>
    <xf numFmtId="3" fontId="3" fillId="6" borderId="18" xfId="0" applyNumberFormat="1" applyFont="1" applyFill="1" applyBorder="1" applyAlignment="1"/>
    <xf numFmtId="49" fontId="1" fillId="9" borderId="33" xfId="0" applyNumberFormat="1" applyFont="1" applyFill="1" applyBorder="1" applyAlignment="1">
      <alignment vertical="center"/>
    </xf>
    <xf numFmtId="0" fontId="1" fillId="9" borderId="34" xfId="0" applyFont="1" applyFill="1" applyBorder="1" applyAlignment="1">
      <alignment vertical="center"/>
    </xf>
    <xf numFmtId="166" fontId="1" fillId="9" borderId="35" xfId="0" applyNumberFormat="1" applyFont="1" applyFill="1" applyBorder="1" applyAlignment="1">
      <alignment vertical="center"/>
    </xf>
    <xf numFmtId="49" fontId="1" fillId="7" borderId="36" xfId="0" applyNumberFormat="1" applyFont="1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166" fontId="1" fillId="7" borderId="37" xfId="0" applyNumberFormat="1" applyFont="1" applyFill="1" applyBorder="1" applyAlignment="1">
      <alignment vertical="center"/>
    </xf>
    <xf numFmtId="49" fontId="1" fillId="9" borderId="36" xfId="0" applyNumberFormat="1" applyFont="1" applyFill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166" fontId="1" fillId="9" borderId="37" xfId="0" applyNumberFormat="1" applyFont="1" applyFill="1" applyBorder="1" applyAlignment="1">
      <alignment vertical="center"/>
    </xf>
    <xf numFmtId="49" fontId="1" fillId="9" borderId="38" xfId="0" applyNumberFormat="1" applyFont="1" applyFill="1" applyBorder="1" applyAlignment="1">
      <alignment vertical="center"/>
    </xf>
    <xf numFmtId="0" fontId="8" fillId="9" borderId="39" xfId="0" applyFont="1" applyFill="1" applyBorder="1" applyAlignment="1">
      <alignment vertical="center"/>
    </xf>
    <xf numFmtId="166" fontId="1" fillId="10" borderId="40" xfId="0" applyNumberFormat="1" applyFont="1" applyFill="1" applyBorder="1" applyAlignment="1">
      <alignment vertical="center"/>
    </xf>
    <xf numFmtId="0" fontId="19" fillId="2" borderId="17" xfId="0" applyFont="1" applyFill="1" applyBorder="1" applyAlignment="1"/>
    <xf numFmtId="0" fontId="19" fillId="2" borderId="0" xfId="0" applyFont="1" applyFill="1" applyBorder="1" applyAlignment="1"/>
    <xf numFmtId="166" fontId="24" fillId="2" borderId="0" xfId="0" applyNumberFormat="1" applyFont="1" applyFill="1" applyBorder="1" applyAlignment="1">
      <alignment vertical="center"/>
    </xf>
    <xf numFmtId="0" fontId="19" fillId="0" borderId="0" xfId="0" applyNumberFormat="1" applyFont="1" applyAlignment="1"/>
    <xf numFmtId="0" fontId="19" fillId="0" borderId="0" xfId="0" applyFont="1" applyAlignment="1"/>
    <xf numFmtId="0" fontId="19" fillId="2" borderId="0" xfId="0" applyFont="1" applyFill="1" applyAlignment="1"/>
    <xf numFmtId="49" fontId="9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19" fillId="2" borderId="45" xfId="0" applyFont="1" applyFill="1" applyBorder="1" applyAlignment="1"/>
    <xf numFmtId="0" fontId="2" fillId="0" borderId="44" xfId="0" applyNumberFormat="1" applyFont="1" applyBorder="1" applyAlignment="1"/>
    <xf numFmtId="0" fontId="2" fillId="0" borderId="46" xfId="0" applyNumberFormat="1" applyFont="1" applyBorder="1" applyAlignment="1"/>
    <xf numFmtId="0" fontId="19" fillId="2" borderId="47" xfId="0" applyFont="1" applyFill="1" applyBorder="1" applyAlignment="1"/>
    <xf numFmtId="0" fontId="19" fillId="2" borderId="48" xfId="0" applyFont="1" applyFill="1" applyBorder="1" applyAlignment="1"/>
  </cellXfs>
  <cellStyles count="5">
    <cellStyle name="Millares" xfId="4" builtinId="3"/>
    <cellStyle name="Millares 5" xfId="3"/>
    <cellStyle name="Normal" xfId="0" builtinId="0"/>
    <cellStyle name="Normal 2" xfId="2"/>
    <cellStyle name="Normal 4" xfId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45" y="190500"/>
          <a:ext cx="5845810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B1" zoomScale="130" zoomScaleNormal="130" workbookViewId="0">
      <selection activeCell="H6" sqref="H6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8.28515625" style="1" bestFit="1" customWidth="1"/>
    <col min="9" max="239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3"/>
      <c r="C7" s="4"/>
      <c r="D7" s="2"/>
      <c r="E7" s="4"/>
      <c r="F7" s="4"/>
      <c r="G7" s="4"/>
    </row>
    <row r="8" spans="1:255" s="49" customFormat="1" ht="12" customHeight="1">
      <c r="A8" s="42"/>
      <c r="B8" s="43" t="s">
        <v>0</v>
      </c>
      <c r="C8" s="44" t="s">
        <v>1</v>
      </c>
      <c r="D8" s="45"/>
      <c r="E8" s="46" t="s">
        <v>2</v>
      </c>
      <c r="F8" s="47"/>
      <c r="G8" s="44">
        <v>72000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</row>
    <row r="9" spans="1:255" s="49" customFormat="1" ht="25.5" customHeight="1">
      <c r="A9" s="42"/>
      <c r="B9" s="50" t="s">
        <v>3</v>
      </c>
      <c r="C9" s="86" t="s">
        <v>4</v>
      </c>
      <c r="D9" s="45"/>
      <c r="E9" s="52" t="s">
        <v>5</v>
      </c>
      <c r="F9" s="53"/>
      <c r="G9" s="51" t="s">
        <v>116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</row>
    <row r="10" spans="1:255" s="49" customFormat="1" ht="18" customHeight="1">
      <c r="A10" s="42"/>
      <c r="B10" s="50" t="s">
        <v>6</v>
      </c>
      <c r="C10" s="51" t="s">
        <v>7</v>
      </c>
      <c r="D10" s="45"/>
      <c r="E10" s="52" t="s">
        <v>8</v>
      </c>
      <c r="F10" s="53"/>
      <c r="G10" s="51">
        <v>320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</row>
    <row r="11" spans="1:255" s="49" customFormat="1" ht="11.25" customHeight="1">
      <c r="A11" s="42"/>
      <c r="B11" s="50" t="s">
        <v>9</v>
      </c>
      <c r="C11" s="51" t="s">
        <v>10</v>
      </c>
      <c r="D11" s="45"/>
      <c r="E11" s="54" t="s">
        <v>11</v>
      </c>
      <c r="F11" s="55"/>
      <c r="G11" s="51">
        <f>+G8*G10</f>
        <v>23040000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</row>
    <row r="12" spans="1:255" s="49" customFormat="1" ht="11.25" customHeight="1">
      <c r="A12" s="42"/>
      <c r="B12" s="50" t="s">
        <v>12</v>
      </c>
      <c r="C12" s="56" t="s">
        <v>13</v>
      </c>
      <c r="D12" s="45"/>
      <c r="E12" s="52" t="s">
        <v>14</v>
      </c>
      <c r="F12" s="53"/>
      <c r="G12" s="56" t="s">
        <v>15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</row>
    <row r="13" spans="1:255" s="49" customFormat="1" ht="27">
      <c r="A13" s="42"/>
      <c r="B13" s="50" t="s">
        <v>16</v>
      </c>
      <c r="C13" s="57" t="s">
        <v>13</v>
      </c>
      <c r="D13" s="45"/>
      <c r="E13" s="52" t="s">
        <v>17</v>
      </c>
      <c r="F13" s="53"/>
      <c r="G13" s="56" t="s">
        <v>18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</row>
    <row r="14" spans="1:255" s="49" customFormat="1" ht="25.5" customHeight="1">
      <c r="A14" s="42"/>
      <c r="B14" s="50" t="s">
        <v>19</v>
      </c>
      <c r="C14" s="58">
        <v>44927</v>
      </c>
      <c r="D14" s="45"/>
      <c r="E14" s="59" t="s">
        <v>20</v>
      </c>
      <c r="F14" s="60"/>
      <c r="G14" s="58" t="s">
        <v>21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</row>
    <row r="15" spans="1:255" ht="12" customHeight="1">
      <c r="A15" s="61"/>
      <c r="B15" s="62"/>
      <c r="C15" s="63"/>
      <c r="D15" s="64"/>
      <c r="E15" s="65"/>
      <c r="F15" s="65"/>
      <c r="G15" s="66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55" ht="12" customHeight="1">
      <c r="A16" s="67"/>
      <c r="B16" s="68" t="s">
        <v>22</v>
      </c>
      <c r="C16" s="69"/>
      <c r="D16" s="69"/>
      <c r="E16" s="69"/>
      <c r="F16" s="69"/>
      <c r="G16" s="69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55" ht="12" customHeight="1">
      <c r="A17" s="61"/>
      <c r="B17" s="70"/>
      <c r="C17" s="71"/>
      <c r="D17" s="71"/>
      <c r="E17" s="71"/>
      <c r="F17" s="72"/>
      <c r="G17" s="73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55" ht="12" customHeight="1">
      <c r="A18" s="74"/>
      <c r="B18" s="75" t="s">
        <v>23</v>
      </c>
      <c r="C18" s="76"/>
      <c r="D18" s="77"/>
      <c r="E18" s="77"/>
      <c r="F18" s="78"/>
      <c r="G18" s="79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4" customHeight="1">
      <c r="A19" s="74"/>
      <c r="B19" s="80" t="s">
        <v>24</v>
      </c>
      <c r="C19" s="81" t="s">
        <v>25</v>
      </c>
      <c r="D19" s="81" t="s">
        <v>26</v>
      </c>
      <c r="E19" s="80" t="s">
        <v>27</v>
      </c>
      <c r="F19" s="81" t="s">
        <v>28</v>
      </c>
      <c r="G19" s="80" t="s">
        <v>29</v>
      </c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49" customFormat="1" ht="12" customHeight="1">
      <c r="A20" s="42"/>
      <c r="B20" s="82" t="s">
        <v>30</v>
      </c>
      <c r="C20" s="83" t="s">
        <v>31</v>
      </c>
      <c r="D20" s="83">
        <v>1</v>
      </c>
      <c r="E20" s="83" t="s">
        <v>32</v>
      </c>
      <c r="F20" s="84">
        <v>25000</v>
      </c>
      <c r="G20" s="85">
        <f>(D20*F20)</f>
        <v>25000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</row>
    <row r="21" spans="1:255" s="49" customFormat="1" ht="12" customHeight="1">
      <c r="A21" s="42"/>
      <c r="B21" s="82" t="s">
        <v>33</v>
      </c>
      <c r="C21" s="83" t="s">
        <v>31</v>
      </c>
      <c r="D21" s="83">
        <v>9</v>
      </c>
      <c r="E21" s="83" t="s">
        <v>34</v>
      </c>
      <c r="F21" s="84">
        <v>25000</v>
      </c>
      <c r="G21" s="85">
        <f t="shared" ref="G21:G26" si="0">+D21*F21</f>
        <v>225000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</row>
    <row r="22" spans="1:255" s="49" customFormat="1" ht="12" customHeight="1">
      <c r="A22" s="42"/>
      <c r="B22" s="82" t="s">
        <v>35</v>
      </c>
      <c r="C22" s="83" t="s">
        <v>31</v>
      </c>
      <c r="D22" s="83">
        <v>1</v>
      </c>
      <c r="E22" s="83" t="s">
        <v>34</v>
      </c>
      <c r="F22" s="84">
        <v>25000</v>
      </c>
      <c r="G22" s="85">
        <f t="shared" si="0"/>
        <v>25000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</row>
    <row r="23" spans="1:255" s="49" customFormat="1" ht="12" customHeight="1">
      <c r="A23" s="42"/>
      <c r="B23" s="82" t="s">
        <v>36</v>
      </c>
      <c r="C23" s="83" t="s">
        <v>31</v>
      </c>
      <c r="D23" s="83">
        <v>14</v>
      </c>
      <c r="E23" s="83" t="s">
        <v>37</v>
      </c>
      <c r="F23" s="84">
        <v>25000</v>
      </c>
      <c r="G23" s="85">
        <f t="shared" si="0"/>
        <v>350000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</row>
    <row r="24" spans="1:255" s="49" customFormat="1" ht="12" customHeight="1">
      <c r="A24" s="42"/>
      <c r="B24" s="82" t="s">
        <v>38</v>
      </c>
      <c r="C24" s="83" t="s">
        <v>31</v>
      </c>
      <c r="D24" s="83">
        <v>5</v>
      </c>
      <c r="E24" s="83" t="s">
        <v>39</v>
      </c>
      <c r="F24" s="84">
        <v>25000</v>
      </c>
      <c r="G24" s="85">
        <f t="shared" si="0"/>
        <v>125000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</row>
    <row r="25" spans="1:255" s="49" customFormat="1" ht="12" customHeight="1">
      <c r="A25" s="42"/>
      <c r="B25" s="82" t="s">
        <v>40</v>
      </c>
      <c r="C25" s="83" t="s">
        <v>31</v>
      </c>
      <c r="D25" s="83">
        <v>8</v>
      </c>
      <c r="E25" s="83" t="s">
        <v>37</v>
      </c>
      <c r="F25" s="84">
        <v>25000</v>
      </c>
      <c r="G25" s="85">
        <f t="shared" si="0"/>
        <v>200000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</row>
    <row r="26" spans="1:255" s="49" customFormat="1" ht="12" customHeight="1">
      <c r="A26" s="42"/>
      <c r="B26" s="82" t="s">
        <v>41</v>
      </c>
      <c r="C26" s="83" t="s">
        <v>42</v>
      </c>
      <c r="D26" s="83">
        <v>3888</v>
      </c>
      <c r="E26" s="83" t="s">
        <v>43</v>
      </c>
      <c r="F26" s="84">
        <v>800</v>
      </c>
      <c r="G26" s="85">
        <f t="shared" si="0"/>
        <v>3110400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</row>
    <row r="27" spans="1:255" ht="11.25" customHeight="1">
      <c r="B27" s="87" t="s">
        <v>44</v>
      </c>
      <c r="C27" s="88"/>
      <c r="D27" s="88"/>
      <c r="E27" s="88"/>
      <c r="F27" s="89"/>
      <c r="G27" s="90">
        <f>SUM(G20:G26)</f>
        <v>4060400</v>
      </c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5.75" customHeight="1">
      <c r="A28" s="74"/>
      <c r="B28" s="91"/>
      <c r="C28" s="92"/>
      <c r="D28" s="92"/>
      <c r="E28" s="92"/>
      <c r="F28" s="93"/>
      <c r="G28" s="93"/>
      <c r="K28" s="94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2" customHeight="1">
      <c r="A29" s="74"/>
      <c r="B29" s="75" t="s">
        <v>45</v>
      </c>
      <c r="C29" s="76"/>
      <c r="D29" s="77"/>
      <c r="E29" s="77"/>
      <c r="F29" s="78"/>
      <c r="G29" s="79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24" customHeight="1">
      <c r="A30" s="74"/>
      <c r="B30" s="80" t="s">
        <v>24</v>
      </c>
      <c r="C30" s="81" t="s">
        <v>25</v>
      </c>
      <c r="D30" s="81" t="s">
        <v>26</v>
      </c>
      <c r="E30" s="80" t="s">
        <v>27</v>
      </c>
      <c r="F30" s="81" t="s">
        <v>28</v>
      </c>
      <c r="G30" s="80" t="s">
        <v>29</v>
      </c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49" customFormat="1" ht="12" customHeight="1">
      <c r="A31" s="42"/>
      <c r="B31" s="82"/>
      <c r="C31" s="83"/>
      <c r="D31" s="83"/>
      <c r="E31" s="83"/>
      <c r="F31" s="84"/>
      <c r="G31" s="8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</row>
    <row r="32" spans="1:255" ht="11.25" customHeight="1">
      <c r="B32" s="87" t="s">
        <v>46</v>
      </c>
      <c r="C32" s="88"/>
      <c r="D32" s="88"/>
      <c r="E32" s="88"/>
      <c r="F32" s="89"/>
      <c r="G32" s="90">
        <f>SUM(G31)</f>
        <v>0</v>
      </c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5.75" customHeight="1">
      <c r="A33" s="74"/>
      <c r="B33" s="91"/>
      <c r="C33" s="92"/>
      <c r="D33" s="92"/>
      <c r="E33" s="92"/>
      <c r="F33" s="93"/>
      <c r="G33" s="93"/>
      <c r="K33" s="94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2" customHeight="1">
      <c r="A34" s="74"/>
      <c r="B34" s="75" t="s">
        <v>47</v>
      </c>
      <c r="C34" s="76"/>
      <c r="D34" s="77"/>
      <c r="E34" s="77"/>
      <c r="F34" s="78"/>
      <c r="G34" s="79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4" customHeight="1">
      <c r="A35" s="74"/>
      <c r="B35" s="80" t="s">
        <v>24</v>
      </c>
      <c r="C35" s="81" t="s">
        <v>25</v>
      </c>
      <c r="D35" s="81" t="s">
        <v>26</v>
      </c>
      <c r="E35" s="80" t="s">
        <v>27</v>
      </c>
      <c r="F35" s="81" t="s">
        <v>28</v>
      </c>
      <c r="G35" s="80" t="s">
        <v>29</v>
      </c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49" customFormat="1" ht="12" customHeight="1">
      <c r="A36" s="42"/>
      <c r="B36" s="82" t="s">
        <v>48</v>
      </c>
      <c r="C36" s="83" t="s">
        <v>49</v>
      </c>
      <c r="D36" s="83">
        <v>0.4</v>
      </c>
      <c r="E36" s="83" t="s">
        <v>50</v>
      </c>
      <c r="F36" s="84">
        <v>237500</v>
      </c>
      <c r="G36" s="85">
        <f>F36*D36</f>
        <v>95000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</row>
    <row r="37" spans="1:255" s="49" customFormat="1" ht="12" customHeight="1">
      <c r="A37" s="42"/>
      <c r="B37" s="82" t="s">
        <v>51</v>
      </c>
      <c r="C37" s="83" t="s">
        <v>49</v>
      </c>
      <c r="D37" s="83">
        <v>0.4</v>
      </c>
      <c r="E37" s="83" t="s">
        <v>34</v>
      </c>
      <c r="F37" s="84">
        <v>150000</v>
      </c>
      <c r="G37" s="85">
        <f>F37*D37</f>
        <v>60000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</row>
    <row r="38" spans="1:255" s="49" customFormat="1" ht="12" customHeight="1">
      <c r="A38" s="42"/>
      <c r="B38" s="82" t="s">
        <v>52</v>
      </c>
      <c r="C38" s="83" t="s">
        <v>49</v>
      </c>
      <c r="D38" s="83">
        <v>0.2</v>
      </c>
      <c r="E38" s="83" t="s">
        <v>34</v>
      </c>
      <c r="F38" s="84">
        <v>180000</v>
      </c>
      <c r="G38" s="85">
        <f>F38*D38</f>
        <v>36000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pans="1:255" ht="12" customHeight="1">
      <c r="A39" s="95"/>
      <c r="B39" s="96" t="s">
        <v>53</v>
      </c>
      <c r="C39" s="97"/>
      <c r="D39" s="97"/>
      <c r="E39" s="97"/>
      <c r="F39" s="98"/>
      <c r="G39" s="99">
        <f>SUM(G36:G38)</f>
        <v>191000</v>
      </c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2" customHeight="1">
      <c r="A40" s="95"/>
      <c r="B40" s="91"/>
      <c r="C40" s="92"/>
      <c r="D40" s="92"/>
      <c r="E40" s="92"/>
      <c r="F40" s="93"/>
      <c r="G40" s="93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2" customHeight="1">
      <c r="A41" s="74"/>
      <c r="B41" s="75" t="s">
        <v>54</v>
      </c>
      <c r="C41" s="76"/>
      <c r="D41" s="77"/>
      <c r="E41" s="77"/>
      <c r="F41" s="78"/>
      <c r="G41" s="79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24" customHeight="1">
      <c r="A42" s="74"/>
      <c r="B42" s="80" t="s">
        <v>55</v>
      </c>
      <c r="C42" s="81" t="s">
        <v>56</v>
      </c>
      <c r="D42" s="81" t="s">
        <v>57</v>
      </c>
      <c r="E42" s="80" t="s">
        <v>27</v>
      </c>
      <c r="F42" s="81" t="s">
        <v>28</v>
      </c>
      <c r="G42" s="80" t="s">
        <v>29</v>
      </c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49" customFormat="1" ht="12" customHeight="1">
      <c r="A43" s="42"/>
      <c r="B43" s="100" t="s">
        <v>58</v>
      </c>
      <c r="C43" s="83"/>
      <c r="D43" s="83"/>
      <c r="E43" s="83"/>
      <c r="F43" s="84"/>
      <c r="G43" s="85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</row>
    <row r="44" spans="1:255" s="49" customFormat="1" ht="12" customHeight="1">
      <c r="A44" s="42"/>
      <c r="B44" s="82" t="s">
        <v>59</v>
      </c>
      <c r="C44" s="83" t="s">
        <v>60</v>
      </c>
      <c r="D44" s="83">
        <v>12500</v>
      </c>
      <c r="E44" s="83" t="s">
        <v>34</v>
      </c>
      <c r="F44" s="84">
        <v>280</v>
      </c>
      <c r="G44" s="85">
        <f>+D44*F44</f>
        <v>3500000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</row>
    <row r="45" spans="1:255" s="49" customFormat="1" ht="12" customHeight="1">
      <c r="A45" s="42"/>
      <c r="B45" s="100" t="s">
        <v>61</v>
      </c>
      <c r="C45" s="83"/>
      <c r="D45" s="83"/>
      <c r="E45" s="83"/>
      <c r="F45" s="84"/>
      <c r="G45" s="85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</row>
    <row r="46" spans="1:255" s="49" customFormat="1" ht="12" customHeight="1">
      <c r="A46" s="42"/>
      <c r="B46" s="82" t="s">
        <v>62</v>
      </c>
      <c r="C46" s="83" t="s">
        <v>63</v>
      </c>
      <c r="D46" s="83">
        <v>300</v>
      </c>
      <c r="E46" s="83" t="s">
        <v>34</v>
      </c>
      <c r="F46" s="84">
        <v>1000</v>
      </c>
      <c r="G46" s="85">
        <f>+D46*F46</f>
        <v>300000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</row>
    <row r="47" spans="1:255" s="49" customFormat="1" ht="12" customHeight="1">
      <c r="A47" s="42"/>
      <c r="B47" s="82" t="s">
        <v>64</v>
      </c>
      <c r="C47" s="83" t="s">
        <v>63</v>
      </c>
      <c r="D47" s="83">
        <v>500</v>
      </c>
      <c r="E47" s="83" t="s">
        <v>65</v>
      </c>
      <c r="F47" s="84">
        <v>1920</v>
      </c>
      <c r="G47" s="85">
        <f>+D47*F47</f>
        <v>960000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</row>
    <row r="48" spans="1:255" s="49" customFormat="1" ht="12" customHeight="1">
      <c r="A48" s="42"/>
      <c r="B48" s="82" t="s">
        <v>66</v>
      </c>
      <c r="C48" s="83" t="s">
        <v>63</v>
      </c>
      <c r="D48" s="83">
        <v>500</v>
      </c>
      <c r="E48" s="83" t="s">
        <v>67</v>
      </c>
      <c r="F48" s="84">
        <v>1160</v>
      </c>
      <c r="G48" s="85">
        <f>+D48*F48</f>
        <v>580000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</row>
    <row r="49" spans="1:255" s="49" customFormat="1" ht="12" customHeight="1">
      <c r="A49" s="42"/>
      <c r="B49" s="100" t="s">
        <v>68</v>
      </c>
      <c r="C49" s="83"/>
      <c r="D49" s="83"/>
      <c r="E49" s="83"/>
      <c r="F49" s="84"/>
      <c r="G49" s="85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</row>
    <row r="50" spans="1:255" s="49" customFormat="1" ht="12" customHeight="1">
      <c r="A50" s="42"/>
      <c r="B50" s="82" t="s">
        <v>69</v>
      </c>
      <c r="C50" s="83" t="s">
        <v>70</v>
      </c>
      <c r="D50" s="83">
        <v>0.8</v>
      </c>
      <c r="E50" s="83" t="s">
        <v>34</v>
      </c>
      <c r="F50" s="84">
        <v>55000</v>
      </c>
      <c r="G50" s="85">
        <f>+D50*F50</f>
        <v>44000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</row>
    <row r="51" spans="1:255" s="49" customFormat="1" ht="12" customHeight="1">
      <c r="A51" s="42"/>
      <c r="B51" s="100" t="s">
        <v>71</v>
      </c>
      <c r="C51" s="83"/>
      <c r="D51" s="83"/>
      <c r="E51" s="83"/>
      <c r="F51" s="84"/>
      <c r="G51" s="85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</row>
    <row r="52" spans="1:255" s="49" customFormat="1" ht="12" customHeight="1">
      <c r="A52" s="42"/>
      <c r="B52" s="82" t="s">
        <v>114</v>
      </c>
      <c r="C52" s="83" t="s">
        <v>70</v>
      </c>
      <c r="D52" s="83">
        <v>17</v>
      </c>
      <c r="E52" s="83" t="s">
        <v>34</v>
      </c>
      <c r="F52" s="84">
        <v>26000</v>
      </c>
      <c r="G52" s="85">
        <f>+D52*F52</f>
        <v>442000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</row>
    <row r="53" spans="1:255" s="49" customFormat="1" ht="12" customHeight="1">
      <c r="A53" s="42"/>
      <c r="B53" s="82" t="s">
        <v>72</v>
      </c>
      <c r="C53" s="83" t="s">
        <v>63</v>
      </c>
      <c r="D53" s="83">
        <v>0.5</v>
      </c>
      <c r="E53" s="83" t="s">
        <v>73</v>
      </c>
      <c r="F53" s="84">
        <v>150000</v>
      </c>
      <c r="G53" s="85">
        <f>F53*D53</f>
        <v>75000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</row>
    <row r="54" spans="1:255" s="49" customFormat="1" ht="12" customHeight="1">
      <c r="A54" s="42"/>
      <c r="B54" s="82" t="s">
        <v>74</v>
      </c>
      <c r="C54" s="83" t="s">
        <v>70</v>
      </c>
      <c r="D54" s="83">
        <v>0.5</v>
      </c>
      <c r="E54" s="83" t="s">
        <v>73</v>
      </c>
      <c r="F54" s="84">
        <v>40000</v>
      </c>
      <c r="G54" s="85">
        <f>F54*D54</f>
        <v>20000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</row>
    <row r="55" spans="1:255" s="49" customFormat="1" ht="12" customHeight="1">
      <c r="A55" s="42"/>
      <c r="B55" s="82" t="s">
        <v>75</v>
      </c>
      <c r="C55" s="83" t="s">
        <v>70</v>
      </c>
      <c r="D55" s="83">
        <v>0.5</v>
      </c>
      <c r="E55" s="83" t="s">
        <v>76</v>
      </c>
      <c r="F55" s="84">
        <v>280000</v>
      </c>
      <c r="G55" s="85">
        <f>+D55*F55</f>
        <v>140000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</row>
    <row r="56" spans="1:255" s="49" customFormat="1" ht="12" customHeight="1">
      <c r="A56" s="42"/>
      <c r="B56" s="82" t="s">
        <v>77</v>
      </c>
      <c r="C56" s="83" t="s">
        <v>70</v>
      </c>
      <c r="D56" s="83">
        <v>0.5</v>
      </c>
      <c r="E56" s="83" t="s">
        <v>67</v>
      </c>
      <c r="F56" s="84">
        <v>450000</v>
      </c>
      <c r="G56" s="85">
        <f>+D56*F56</f>
        <v>225000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</row>
    <row r="57" spans="1:255" s="49" customFormat="1" ht="12" customHeight="1">
      <c r="A57" s="42"/>
      <c r="B57" s="100" t="s">
        <v>78</v>
      </c>
      <c r="C57" s="83"/>
      <c r="D57" s="83"/>
      <c r="E57" s="83"/>
      <c r="F57" s="84"/>
      <c r="G57" s="85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</row>
    <row r="58" spans="1:255" s="49" customFormat="1" ht="12" customHeight="1">
      <c r="A58" s="42"/>
      <c r="B58" s="82" t="s">
        <v>79</v>
      </c>
      <c r="C58" s="83" t="s">
        <v>70</v>
      </c>
      <c r="D58" s="83">
        <v>0.5</v>
      </c>
      <c r="E58" s="83" t="s">
        <v>34</v>
      </c>
      <c r="F58" s="84">
        <v>82650</v>
      </c>
      <c r="G58" s="85">
        <f>+D58*F58</f>
        <v>41325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</row>
    <row r="59" spans="1:255" s="49" customFormat="1" ht="12" customHeight="1">
      <c r="A59" s="42"/>
      <c r="B59" s="82" t="s">
        <v>80</v>
      </c>
      <c r="C59" s="83" t="s">
        <v>70</v>
      </c>
      <c r="D59" s="83">
        <v>1</v>
      </c>
      <c r="E59" s="83" t="s">
        <v>65</v>
      </c>
      <c r="F59" s="84">
        <v>155000</v>
      </c>
      <c r="G59" s="85">
        <f>+D59*F59</f>
        <v>155000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</row>
    <row r="60" spans="1:255" s="49" customFormat="1" ht="12" customHeight="1">
      <c r="A60" s="42"/>
      <c r="B60" s="82" t="s">
        <v>81</v>
      </c>
      <c r="C60" s="83" t="s">
        <v>63</v>
      </c>
      <c r="D60" s="83">
        <v>2.5</v>
      </c>
      <c r="E60" s="83" t="s">
        <v>39</v>
      </c>
      <c r="F60" s="84">
        <v>63360</v>
      </c>
      <c r="G60" s="85">
        <f>+D60*F60</f>
        <v>158400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</row>
    <row r="61" spans="1:255" ht="11.25" customHeight="1">
      <c r="B61" s="87" t="s">
        <v>82</v>
      </c>
      <c r="C61" s="88"/>
      <c r="D61" s="88"/>
      <c r="E61" s="88"/>
      <c r="F61" s="89"/>
      <c r="G61" s="90">
        <f>SUM(G43:G60)</f>
        <v>6640725</v>
      </c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1.25" customHeight="1">
      <c r="B62" s="91"/>
      <c r="C62" s="92"/>
      <c r="D62" s="92"/>
      <c r="E62" s="101"/>
      <c r="F62" s="93"/>
      <c r="G62" s="93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ht="12" customHeight="1">
      <c r="A63" s="74"/>
      <c r="B63" s="75" t="s">
        <v>83</v>
      </c>
      <c r="C63" s="76"/>
      <c r="D63" s="77"/>
      <c r="E63" s="77"/>
      <c r="F63" s="78"/>
      <c r="G63" s="79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ht="24" customHeight="1">
      <c r="A64" s="74"/>
      <c r="B64" s="80" t="s">
        <v>84</v>
      </c>
      <c r="C64" s="81" t="s">
        <v>56</v>
      </c>
      <c r="D64" s="81" t="s">
        <v>57</v>
      </c>
      <c r="E64" s="80" t="s">
        <v>27</v>
      </c>
      <c r="F64" s="81" t="s">
        <v>28</v>
      </c>
      <c r="G64" s="80" t="s">
        <v>29</v>
      </c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49" customFormat="1" ht="12" customHeight="1">
      <c r="A65" s="42"/>
      <c r="B65" s="82" t="s">
        <v>115</v>
      </c>
      <c r="C65" s="83" t="s">
        <v>60</v>
      </c>
      <c r="D65" s="83">
        <v>2000</v>
      </c>
      <c r="E65" s="83" t="s">
        <v>18</v>
      </c>
      <c r="F65" s="84">
        <v>2000</v>
      </c>
      <c r="G65" s="85">
        <f>+D65*F65</f>
        <v>4000000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</row>
    <row r="66" spans="1:255" s="49" customFormat="1" ht="12" customHeight="1">
      <c r="A66" s="42"/>
      <c r="B66" s="82" t="s">
        <v>85</v>
      </c>
      <c r="C66" s="83" t="s">
        <v>60</v>
      </c>
      <c r="D66" s="83">
        <v>8</v>
      </c>
      <c r="E66" s="83" t="s">
        <v>86</v>
      </c>
      <c r="F66" s="84">
        <v>350000</v>
      </c>
      <c r="G66" s="85">
        <f>+F66*D66</f>
        <v>2800000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</row>
    <row r="67" spans="1:255" s="49" customFormat="1" ht="12" customHeight="1">
      <c r="A67" s="42"/>
      <c r="B67" s="82" t="s">
        <v>87</v>
      </c>
      <c r="C67" s="83" t="s">
        <v>60</v>
      </c>
      <c r="D67" s="83">
        <v>8</v>
      </c>
      <c r="E67" s="83" t="s">
        <v>86</v>
      </c>
      <c r="F67" s="84">
        <v>262000</v>
      </c>
      <c r="G67" s="85">
        <f>+F67*D67</f>
        <v>2096000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</row>
    <row r="68" spans="1:255" ht="11.25" customHeight="1">
      <c r="B68" s="87" t="s">
        <v>88</v>
      </c>
      <c r="C68" s="88"/>
      <c r="D68" s="88"/>
      <c r="E68" s="88"/>
      <c r="F68" s="89"/>
      <c r="G68" s="90">
        <f>SUM(G65:G67)</f>
        <v>8896000</v>
      </c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11.25" customHeight="1">
      <c r="B69" s="102"/>
      <c r="C69" s="102"/>
      <c r="D69" s="102"/>
      <c r="E69" s="102"/>
      <c r="F69" s="103"/>
      <c r="G69" s="103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11.25" customHeight="1">
      <c r="B70" s="104" t="s">
        <v>89</v>
      </c>
      <c r="C70" s="105"/>
      <c r="D70" s="105"/>
      <c r="E70" s="105"/>
      <c r="F70" s="105"/>
      <c r="G70" s="106">
        <f>G27+G32+G39+G61+G68</f>
        <v>19788125</v>
      </c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11.25" customHeight="1">
      <c r="B71" s="107" t="s">
        <v>90</v>
      </c>
      <c r="C71" s="108"/>
      <c r="D71" s="108"/>
      <c r="E71" s="108"/>
      <c r="F71" s="108"/>
      <c r="G71" s="109">
        <f>+G70*0.05</f>
        <v>989406.25</v>
      </c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11.25" customHeight="1">
      <c r="B72" s="110" t="s">
        <v>91</v>
      </c>
      <c r="C72" s="111"/>
      <c r="D72" s="111"/>
      <c r="E72" s="111"/>
      <c r="F72" s="111"/>
      <c r="G72" s="112">
        <f>G71+G70</f>
        <v>20777531.25</v>
      </c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ht="11.25" customHeight="1">
      <c r="B73" s="107" t="s">
        <v>92</v>
      </c>
      <c r="C73" s="108"/>
      <c r="D73" s="108"/>
      <c r="E73" s="108"/>
      <c r="F73" s="108"/>
      <c r="G73" s="109">
        <f>G11</f>
        <v>23040000</v>
      </c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1.25" customHeight="1">
      <c r="B74" s="113" t="s">
        <v>93</v>
      </c>
      <c r="C74" s="114"/>
      <c r="D74" s="114"/>
      <c r="E74" s="114"/>
      <c r="F74" s="114"/>
      <c r="G74" s="115">
        <f>G73-G72</f>
        <v>2262468.75</v>
      </c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2" customHeight="1">
      <c r="A75" s="5"/>
      <c r="B75" s="6" t="s">
        <v>94</v>
      </c>
      <c r="C75" s="7"/>
      <c r="D75" s="7"/>
      <c r="E75" s="7"/>
      <c r="F75" s="7"/>
      <c r="G75" s="8"/>
    </row>
    <row r="76" spans="1:255" ht="12" customHeight="1" thickBot="1">
      <c r="A76" s="5"/>
      <c r="B76" s="9"/>
      <c r="C76" s="7"/>
      <c r="D76" s="7"/>
      <c r="E76" s="7"/>
      <c r="F76" s="7"/>
      <c r="G76" s="8"/>
    </row>
    <row r="77" spans="1:255" ht="12.75" customHeight="1">
      <c r="A77" s="5"/>
      <c r="B77" s="122" t="s">
        <v>95</v>
      </c>
      <c r="C77" s="123"/>
      <c r="D77" s="123"/>
      <c r="E77" s="123"/>
      <c r="F77" s="124"/>
      <c r="G77" s="8"/>
      <c r="HT77"/>
      <c r="HU77"/>
      <c r="HV77"/>
      <c r="HW77"/>
      <c r="HX77"/>
      <c r="HY77"/>
      <c r="HZ77"/>
      <c r="IA77"/>
      <c r="IB77"/>
      <c r="IC77"/>
      <c r="ID77"/>
      <c r="IE77"/>
    </row>
    <row r="78" spans="1:255" s="120" customFormat="1" ht="10.5" customHeight="1">
      <c r="A78" s="116"/>
      <c r="B78" s="125" t="s">
        <v>96</v>
      </c>
      <c r="C78" s="117"/>
      <c r="D78" s="117"/>
      <c r="E78" s="117"/>
      <c r="F78" s="126"/>
      <c r="G78" s="118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19"/>
      <c r="GL78" s="119"/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19"/>
      <c r="HA78" s="119"/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19"/>
      <c r="HP78" s="119"/>
      <c r="HQ78" s="119"/>
      <c r="HR78" s="119"/>
      <c r="HS78" s="119"/>
    </row>
    <row r="79" spans="1:255" s="120" customFormat="1" ht="10.5" customHeight="1">
      <c r="A79" s="116"/>
      <c r="B79" s="125" t="s">
        <v>97</v>
      </c>
      <c r="C79" s="117"/>
      <c r="D79" s="117"/>
      <c r="E79" s="117"/>
      <c r="F79" s="126"/>
      <c r="G79" s="118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19"/>
      <c r="GL79" s="119"/>
      <c r="GM79" s="119"/>
      <c r="GN79" s="119"/>
      <c r="GO79" s="119"/>
      <c r="GP79" s="119"/>
      <c r="GQ79" s="119"/>
      <c r="GR79" s="119"/>
      <c r="GS79" s="119"/>
      <c r="GT79" s="119"/>
      <c r="GU79" s="119"/>
      <c r="GV79" s="119"/>
      <c r="GW79" s="119"/>
      <c r="GX79" s="119"/>
      <c r="GY79" s="119"/>
      <c r="GZ79" s="119"/>
      <c r="HA79" s="119"/>
      <c r="HB79" s="119"/>
      <c r="HC79" s="119"/>
      <c r="HD79" s="119"/>
      <c r="HE79" s="119"/>
      <c r="HF79" s="119"/>
      <c r="HG79" s="119"/>
      <c r="HH79" s="119"/>
      <c r="HI79" s="119"/>
      <c r="HJ79" s="119"/>
      <c r="HK79" s="119"/>
      <c r="HL79" s="119"/>
      <c r="HM79" s="119"/>
      <c r="HN79" s="119"/>
      <c r="HO79" s="119"/>
      <c r="HP79" s="119"/>
      <c r="HQ79" s="119"/>
      <c r="HR79" s="119"/>
      <c r="HS79" s="119"/>
    </row>
    <row r="80" spans="1:255" s="120" customFormat="1" ht="10.5" customHeight="1">
      <c r="A80" s="116"/>
      <c r="B80" s="125" t="s">
        <v>117</v>
      </c>
      <c r="C80" s="117"/>
      <c r="D80" s="117"/>
      <c r="E80" s="117"/>
      <c r="F80" s="126"/>
      <c r="G80" s="118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</row>
    <row r="81" spans="1:239" s="120" customFormat="1" ht="10.5" customHeight="1">
      <c r="A81" s="116"/>
      <c r="B81" s="125" t="s">
        <v>98</v>
      </c>
      <c r="C81" s="117"/>
      <c r="D81" s="117"/>
      <c r="E81" s="117"/>
      <c r="F81" s="126"/>
      <c r="G81" s="118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</row>
    <row r="82" spans="1:239" s="120" customFormat="1" ht="10.5" customHeight="1">
      <c r="A82" s="116"/>
      <c r="B82" s="125" t="s">
        <v>99</v>
      </c>
      <c r="C82" s="117"/>
      <c r="D82" s="117"/>
      <c r="E82" s="117"/>
      <c r="F82" s="126"/>
      <c r="G82" s="118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</row>
    <row r="83" spans="1:239" s="120" customFormat="1" ht="10.5" customHeight="1">
      <c r="A83" s="116"/>
      <c r="B83" s="125" t="s">
        <v>100</v>
      </c>
      <c r="C83" s="117"/>
      <c r="D83" s="117"/>
      <c r="E83" s="117"/>
      <c r="F83" s="126"/>
      <c r="G83" s="118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</row>
    <row r="84" spans="1:239" s="120" customFormat="1" ht="10.5" customHeight="1">
      <c r="A84" s="116"/>
      <c r="B84" s="127" t="s">
        <v>101</v>
      </c>
      <c r="C84" s="117"/>
      <c r="D84" s="117"/>
      <c r="E84" s="117"/>
      <c r="F84" s="126"/>
      <c r="G84" s="118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  <c r="HD84" s="119"/>
      <c r="HE84" s="119"/>
      <c r="HF84" s="119"/>
      <c r="HG84" s="119"/>
      <c r="HH84" s="119"/>
      <c r="HI84" s="119"/>
      <c r="HJ84" s="119"/>
      <c r="HK84" s="119"/>
      <c r="HL84" s="119"/>
      <c r="HM84" s="119"/>
      <c r="HN84" s="119"/>
      <c r="HO84" s="119"/>
      <c r="HP84" s="119"/>
      <c r="HQ84" s="119"/>
      <c r="HR84" s="119"/>
      <c r="HS84" s="119"/>
    </row>
    <row r="85" spans="1:239" s="120" customFormat="1" ht="10.5" customHeight="1">
      <c r="A85" s="116"/>
      <c r="B85" s="127" t="s">
        <v>118</v>
      </c>
      <c r="C85" s="117"/>
      <c r="D85" s="117"/>
      <c r="E85" s="117"/>
      <c r="F85" s="126"/>
      <c r="G85" s="118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</row>
    <row r="86" spans="1:239" s="120" customFormat="1" ht="10.5" customHeight="1" thickBot="1">
      <c r="A86" s="121"/>
      <c r="B86" s="128" t="s">
        <v>102</v>
      </c>
      <c r="C86" s="129"/>
      <c r="D86" s="129"/>
      <c r="E86" s="129"/>
      <c r="F86" s="130"/>
      <c r="G86" s="118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</row>
    <row r="87" spans="1:239" ht="15.6" customHeight="1" thickBot="1">
      <c r="A87" s="12"/>
      <c r="B87" s="13"/>
      <c r="C87" s="14"/>
      <c r="D87" s="14"/>
      <c r="E87" s="11"/>
      <c r="F87" s="15"/>
      <c r="G87" s="8"/>
      <c r="HT87"/>
      <c r="HU87"/>
      <c r="HV87"/>
      <c r="HW87"/>
      <c r="HX87"/>
      <c r="HY87"/>
      <c r="HZ87"/>
      <c r="IA87"/>
      <c r="IB87"/>
      <c r="IC87"/>
      <c r="ID87"/>
      <c r="IE87"/>
    </row>
    <row r="88" spans="1:239" ht="12.75" customHeight="1">
      <c r="A88" s="5"/>
      <c r="B88" s="16" t="s">
        <v>103</v>
      </c>
      <c r="C88" s="17">
        <f>G27</f>
        <v>4060400</v>
      </c>
      <c r="D88" s="18">
        <f t="shared" ref="D88:D93" si="1">(C88/$C$94)</f>
        <v>0.19542263954000791</v>
      </c>
      <c r="E88" s="19"/>
      <c r="F88" s="19"/>
      <c r="G88" s="8"/>
    </row>
    <row r="89" spans="1:239" ht="12" customHeight="1">
      <c r="A89" s="5"/>
      <c r="B89" s="20" t="s">
        <v>104</v>
      </c>
      <c r="C89" s="21">
        <f>G32</f>
        <v>0</v>
      </c>
      <c r="D89" s="22">
        <f t="shared" si="1"/>
        <v>0</v>
      </c>
      <c r="E89" s="19"/>
      <c r="F89" s="19"/>
      <c r="G89" s="8"/>
    </row>
    <row r="90" spans="1:239" ht="12.75" customHeight="1">
      <c r="A90" s="5"/>
      <c r="B90" s="20" t="s">
        <v>105</v>
      </c>
      <c r="C90" s="21">
        <f>G39</f>
        <v>191000</v>
      </c>
      <c r="D90" s="22">
        <f t="shared" si="1"/>
        <v>9.1926224392034055E-3</v>
      </c>
      <c r="E90" s="19"/>
      <c r="F90" s="19"/>
      <c r="G90" s="8"/>
    </row>
    <row r="91" spans="1:239" ht="12" customHeight="1">
      <c r="A91" s="5"/>
      <c r="B91" s="20" t="s">
        <v>55</v>
      </c>
      <c r="C91" s="21">
        <f>G61</f>
        <v>6640725</v>
      </c>
      <c r="D91" s="22">
        <f t="shared" si="1"/>
        <v>0.31961087773601593</v>
      </c>
      <c r="E91" s="19"/>
      <c r="F91" s="19"/>
      <c r="G91" s="8"/>
    </row>
    <row r="92" spans="1:239" ht="12" customHeight="1">
      <c r="A92" s="5"/>
      <c r="B92" s="20" t="s">
        <v>106</v>
      </c>
      <c r="C92" s="23">
        <f>G68</f>
        <v>8896000</v>
      </c>
      <c r="D92" s="22">
        <f t="shared" si="1"/>
        <v>0.42815481266572514</v>
      </c>
      <c r="E92" s="24"/>
      <c r="F92" s="24"/>
      <c r="G92" s="8"/>
    </row>
    <row r="93" spans="1:239" ht="12.75" customHeight="1">
      <c r="A93" s="5"/>
      <c r="B93" s="20" t="s">
        <v>107</v>
      </c>
      <c r="C93" s="23">
        <f>G71</f>
        <v>989406.25</v>
      </c>
      <c r="D93" s="22">
        <f t="shared" si="1"/>
        <v>4.7619047619047616E-2</v>
      </c>
      <c r="E93" s="24"/>
      <c r="F93" s="24"/>
      <c r="G93" s="8"/>
    </row>
    <row r="94" spans="1:239" ht="15.6" customHeight="1">
      <c r="A94" s="5"/>
      <c r="B94" s="25" t="s">
        <v>108</v>
      </c>
      <c r="C94" s="26">
        <f>SUM(C88:C93)</f>
        <v>20777531.25</v>
      </c>
      <c r="D94" s="27">
        <f>SUM(D88:D93)</f>
        <v>1</v>
      </c>
      <c r="E94" s="24"/>
      <c r="F94" s="24"/>
      <c r="G94" s="8"/>
    </row>
    <row r="95" spans="1:239" ht="11.25" customHeight="1">
      <c r="B95" s="9"/>
      <c r="C95" s="7"/>
      <c r="D95" s="7"/>
      <c r="E95" s="7"/>
      <c r="F95" s="7"/>
      <c r="G95" s="8"/>
    </row>
    <row r="96" spans="1:239" ht="11.25" customHeight="1">
      <c r="B96" s="28"/>
      <c r="C96" s="7"/>
      <c r="D96" s="7"/>
      <c r="E96" s="7"/>
      <c r="F96" s="7"/>
      <c r="G96" s="8"/>
    </row>
    <row r="97" spans="1:7" ht="11.25" customHeight="1">
      <c r="B97" s="29"/>
      <c r="C97" s="30" t="s">
        <v>109</v>
      </c>
      <c r="D97" s="31"/>
      <c r="E97" s="32"/>
      <c r="F97" s="33"/>
      <c r="G97" s="8"/>
    </row>
    <row r="98" spans="1:7" ht="11.25" customHeight="1">
      <c r="A98" s="34" t="s">
        <v>110</v>
      </c>
      <c r="B98" s="35" t="s">
        <v>111</v>
      </c>
      <c r="C98" s="36">
        <v>70000</v>
      </c>
      <c r="D98" s="36">
        <v>72000</v>
      </c>
      <c r="E98" s="37">
        <v>74000</v>
      </c>
      <c r="F98" s="38"/>
      <c r="G98" s="39"/>
    </row>
    <row r="99" spans="1:7" ht="11.25" customHeight="1">
      <c r="B99" s="25" t="s">
        <v>112</v>
      </c>
      <c r="C99" s="26">
        <f>(G72/C98)</f>
        <v>296.82187499999998</v>
      </c>
      <c r="D99" s="26">
        <f>(G72/D98)</f>
        <v>288.57682291666669</v>
      </c>
      <c r="E99" s="40">
        <f>(G72/E98)</f>
        <v>280.77744932432432</v>
      </c>
      <c r="F99" s="38"/>
      <c r="G99" s="39"/>
    </row>
    <row r="100" spans="1:7" ht="11.25" customHeight="1">
      <c r="B100" s="41" t="s">
        <v>113</v>
      </c>
      <c r="C100" s="10"/>
      <c r="D100" s="10"/>
      <c r="E100" s="10"/>
      <c r="F100" s="10"/>
      <c r="G100" s="10"/>
    </row>
  </sheetData>
  <mergeCells count="8">
    <mergeCell ref="E8:F8"/>
    <mergeCell ref="B16:G16"/>
    <mergeCell ref="E9:F9"/>
    <mergeCell ref="E10:F10"/>
    <mergeCell ref="E11:F11"/>
    <mergeCell ref="E12:F12"/>
    <mergeCell ref="E13:F13"/>
    <mergeCell ref="E14:F14"/>
  </mergeCells>
  <pageMargins left="0.74803149606299213" right="0.74803149606299213" top="0.98425196850393704" bottom="0.98425196850393704" header="0" footer="0"/>
  <pageSetup paperSize="14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BOTADO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2022-06-17T12:08:06Z</cp:lastPrinted>
  <dcterms:created xsi:type="dcterms:W3CDTF">2020-11-27T12:49:00Z</dcterms:created>
  <dcterms:modified xsi:type="dcterms:W3CDTF">2023-02-15T19:46:47Z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