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TOMATE ENTUTORAD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3" i="2" l="1"/>
  <c r="G84" i="2" l="1"/>
  <c r="G82" i="2"/>
  <c r="G55" i="2"/>
  <c r="G56" i="2"/>
  <c r="G57" i="2"/>
  <c r="G58" i="2"/>
  <c r="G60" i="2"/>
  <c r="G61" i="2"/>
  <c r="G63" i="2"/>
  <c r="G64" i="2"/>
  <c r="G65" i="2"/>
  <c r="G66" i="2"/>
  <c r="G67" i="2"/>
  <c r="G68" i="2"/>
  <c r="G69" i="2"/>
  <c r="G71" i="2"/>
  <c r="G72" i="2"/>
  <c r="G73" i="2"/>
  <c r="G75" i="2"/>
  <c r="G76" i="2"/>
  <c r="G77" i="2"/>
  <c r="G78" i="2"/>
  <c r="G79" i="2"/>
  <c r="G81" i="2"/>
  <c r="G85" i="2"/>
  <c r="G53" i="2"/>
  <c r="G51" i="2"/>
  <c r="E56" i="2" l="1"/>
  <c r="E57" i="2" s="1"/>
  <c r="G90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86" i="2" l="1"/>
  <c r="G33" i="2"/>
  <c r="G46" i="2"/>
  <c r="G45" i="2"/>
  <c r="G44" i="2"/>
  <c r="G43" i="2"/>
  <c r="G42" i="2"/>
  <c r="G47" i="2" s="1"/>
  <c r="D120" i="2" l="1"/>
  <c r="G37" i="2"/>
  <c r="G38" i="2" s="1"/>
  <c r="G11" i="2"/>
  <c r="G96" i="2" s="1"/>
  <c r="G91" i="2" l="1"/>
  <c r="C114" i="2" s="1"/>
  <c r="C113" i="2"/>
  <c r="C111" i="2"/>
  <c r="C112" i="2"/>
  <c r="C110" i="2" l="1"/>
  <c r="G93" i="2"/>
  <c r="G94" i="2" s="1"/>
  <c r="C115" i="2" s="1"/>
  <c r="C116" i="2" l="1"/>
  <c r="D110" i="2" s="1"/>
  <c r="G95" i="2"/>
  <c r="D114" i="2" l="1"/>
  <c r="D112" i="2"/>
  <c r="D111" i="2"/>
  <c r="D113" i="2"/>
  <c r="D115" i="2"/>
  <c r="E121" i="2"/>
  <c r="C121" i="2"/>
  <c r="G97" i="2"/>
  <c r="D121" i="2"/>
  <c r="D116" i="2" l="1"/>
</calcChain>
</file>

<file path=xl/sharedStrings.xml><?xml version="1.0" encoding="utf-8"?>
<sst xmlns="http://schemas.openxmlformats.org/spreadsheetml/2006/main" count="242" uniqueCount="154">
  <si>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</si>
  <si>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</si>
  <si>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</si>
  <si>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</si>
  <si>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</si>
  <si>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</si>
  <si>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</si>
  <si>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</si>
  <si>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</si>
  <si>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</si>
  <si>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</si>
  <si>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</si>
  <si>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</si>
  <si>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</si>
  <si>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</si>
  <si>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</si>
  <si>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</si>
  <si>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</si>
  <si>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</si>
  <si>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</si>
  <si>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</si>
  <si>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</si>
  <si>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</si>
  <si>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</si>
  <si>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</si>
  <si>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</si>
  <si>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</si>
  <si>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</si>
  <si>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</si>
  <si>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</si>
  <si>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</si>
  <si>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</si>
  <si>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</si>
  <si>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</si>
  <si>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</si>
  <si>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</si>
  <si>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</si>
  <si>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</si>
  <si>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</si>
  <si>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</si>
  <si>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</si>
  <si>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</si>
  <si>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</si>
  <si>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</si>
  <si>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</si>
  <si>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</si>
  <si>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</si>
  <si>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</si>
  <si>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</si>
  <si>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</si>
  <si>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</si>
  <si>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</si>
  <si>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</si>
  <si>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</si>
  <si>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</si>
  <si>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</si>
  <si>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Aradura</t>
  </si>
  <si>
    <t>Melgadura</t>
  </si>
  <si>
    <t>u</t>
  </si>
  <si>
    <t>kg</t>
  </si>
  <si>
    <t>Nitrato de potasio</t>
  </si>
  <si>
    <t>O"higgins</t>
  </si>
  <si>
    <t>Rengo</t>
  </si>
  <si>
    <t>Época(Mes)</t>
  </si>
  <si>
    <t>Noviembre</t>
  </si>
  <si>
    <t>Agosto</t>
  </si>
  <si>
    <t>Septiembre</t>
  </si>
  <si>
    <t>Octubre</t>
  </si>
  <si>
    <t>Diciembre</t>
  </si>
  <si>
    <t>lt</t>
  </si>
  <si>
    <t>Frutaliv</t>
  </si>
  <si>
    <t>Fosfimax</t>
  </si>
  <si>
    <t>Kendal</t>
  </si>
  <si>
    <t>c/u</t>
  </si>
  <si>
    <t>Riegos</t>
  </si>
  <si>
    <t>Octubre-Diciembre</t>
  </si>
  <si>
    <t>FUNGICIDAS</t>
  </si>
  <si>
    <t>HERBICIDAS</t>
  </si>
  <si>
    <t>INSECTICIDAS</t>
  </si>
  <si>
    <t>Ferias locales, Lo Valledor</t>
  </si>
  <si>
    <t>Rengo, Malloa</t>
  </si>
  <si>
    <t>Aplicación de fertilizantes</t>
  </si>
  <si>
    <t>JA</t>
  </si>
  <si>
    <t>FERTILIZANTES</t>
  </si>
  <si>
    <t>Strepto plus</t>
  </si>
  <si>
    <t>Mulch</t>
  </si>
  <si>
    <t>RENDIMIENTO (kilos/ha)</t>
  </si>
  <si>
    <t>Enero-febrero</t>
  </si>
  <si>
    <t>PRECIO ESPERADO ($/kg)</t>
  </si>
  <si>
    <t>diciembre- febrero</t>
  </si>
  <si>
    <t>Transplante</t>
  </si>
  <si>
    <t>Drench</t>
  </si>
  <si>
    <t>Replante</t>
  </si>
  <si>
    <t>Septiembre-Febrero</t>
  </si>
  <si>
    <t>Desbrote</t>
  </si>
  <si>
    <t>Aporca</t>
  </si>
  <si>
    <t>Control maleza</t>
  </si>
  <si>
    <t>Septiembre-Enero</t>
  </si>
  <si>
    <t>Aplicación de pesticidas</t>
  </si>
  <si>
    <t>Labores de cosecha</t>
  </si>
  <si>
    <t>Diciembre-Febrero</t>
  </si>
  <si>
    <t>labores de selección</t>
  </si>
  <si>
    <t>octubre</t>
  </si>
  <si>
    <t>Há</t>
  </si>
  <si>
    <t>Agosto-Septiembre</t>
  </si>
  <si>
    <t>Rastrajes (3)</t>
  </si>
  <si>
    <t>Trazado de acequias</t>
  </si>
  <si>
    <t>Postura Mulch</t>
  </si>
  <si>
    <t>Rollos</t>
  </si>
  <si>
    <t>PLANTAS Y SEMILLAS</t>
  </si>
  <si>
    <t>Plántulas</t>
  </si>
  <si>
    <t>Foliares</t>
  </si>
  <si>
    <t xml:space="preserve">Zoberaminol </t>
  </si>
  <si>
    <t>Septiembre-dic</t>
  </si>
  <si>
    <t>Noviembre-Enero</t>
  </si>
  <si>
    <t>Octubre-Febrero</t>
  </si>
  <si>
    <t>Mezcla hortalicera</t>
  </si>
  <si>
    <t>Octubre-Enero</t>
  </si>
  <si>
    <t>Previcur Energy 840 SL</t>
  </si>
  <si>
    <t>Ridomil Gold  MZ 68 WP</t>
  </si>
  <si>
    <t>Polyben 50 WP</t>
  </si>
  <si>
    <t>Mancozeb 80%</t>
  </si>
  <si>
    <t>Score 250 EC</t>
  </si>
  <si>
    <t>Diciembre-Enero</t>
  </si>
  <si>
    <t>Amistar Opti</t>
  </si>
  <si>
    <t>Centurion 240</t>
  </si>
  <si>
    <t>Octubre- Noviembre</t>
  </si>
  <si>
    <t>Gramoxone super</t>
  </si>
  <si>
    <t>Octubre- Diciembre</t>
  </si>
  <si>
    <t>Sencor 480</t>
  </si>
  <si>
    <t>Clorpirifos S 480</t>
  </si>
  <si>
    <t>karate Zeon</t>
  </si>
  <si>
    <t>Muralla Delta 190</t>
  </si>
  <si>
    <t>Orthene 75 SP</t>
  </si>
  <si>
    <t>Noviembre-Diciembre</t>
  </si>
  <si>
    <t>Vertimec 018 EC</t>
  </si>
  <si>
    <t xml:space="preserve">Flete </t>
  </si>
  <si>
    <t>Diciembre-febrero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</si>
  <si>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</si>
  <si>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</si>
  <si>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TOMATE ENTUTORADO</t>
  </si>
  <si>
    <t xml:space="preserve">7742 SEMINIS </t>
  </si>
  <si>
    <t>Heldas, Lluvia extemporánea</t>
  </si>
  <si>
    <t>Postadura</t>
  </si>
  <si>
    <t>Alambrado</t>
  </si>
  <si>
    <t>Cajas plásticas</t>
  </si>
  <si>
    <t>Postes 2,5 mt 2"</t>
  </si>
  <si>
    <t>Alambre 14"</t>
  </si>
  <si>
    <t>Octubre-Noviembre</t>
  </si>
  <si>
    <t>Grapas 1 1/2"</t>
  </si>
  <si>
    <t>Cajas madera 18 kg</t>
  </si>
  <si>
    <t>ESCENARIOS COSTO UNITARIO  ($/kg)</t>
  </si>
  <si>
    <t>Rendimiento  (kg/hà)</t>
  </si>
  <si>
    <t>Costo unitario ($/ 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</si>
</sst>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%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7"/>
      <color indexed="8"/>
      <name val="Arial Narrow"/>
      <family val="2"/>
    </font>
    <font>
      <sz val="9"/>
      <color indexed="8"/>
      <name val="Calibri"/>
      <family val="2"/>
    </font>
    <font>
      <b/>
      <i/>
      <sz val="9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auto="1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5"/>
    <xf numFmtId="9" fontId="5" fillId="0" borderId="15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7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2" fillId="2" borderId="15" xfId="0" applyFont="1" applyFill="1" applyBorder="1" applyAlignment="1">
      <alignment vertical="center"/>
    </xf>
    <xf numFmtId="49" fontId="7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7" fillId="3" borderId="13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164" fontId="7" fillId="2" borderId="15" xfId="0" applyNumberFormat="1" applyFont="1" applyFill="1" applyBorder="1" applyAlignment="1">
      <alignment horizontal="right" vertical="center"/>
    </xf>
    <xf numFmtId="0" fontId="1" fillId="2" borderId="15" xfId="0" applyFont="1" applyFill="1" applyBorder="1" applyAlignment="1">
      <alignment vertical="center"/>
    </xf>
    <xf numFmtId="49" fontId="4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49" fontId="1" fillId="2" borderId="39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40" xfId="0" applyFont="1" applyFill="1" applyBorder="1" applyAlignment="1"/>
    <xf numFmtId="49" fontId="1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8" borderId="35" xfId="0" applyFont="1" applyFill="1" applyBorder="1" applyAlignment="1"/>
    <xf numFmtId="0" fontId="1" fillId="6" borderId="15" xfId="0" applyFont="1" applyFill="1" applyBorder="1" applyAlignment="1"/>
    <xf numFmtId="49" fontId="4" fillId="7" borderId="26" xfId="0" applyNumberFormat="1" applyFont="1" applyFill="1" applyBorder="1" applyAlignment="1">
      <alignment vertical="center"/>
    </xf>
    <xf numFmtId="49" fontId="4" fillId="7" borderId="16" xfId="0" applyNumberFormat="1" applyFont="1" applyFill="1" applyBorder="1" applyAlignment="1">
      <alignment horizontal="center" vertical="center"/>
    </xf>
    <xf numFmtId="49" fontId="1" fillId="7" borderId="27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165" fontId="4" fillId="2" borderId="6" xfId="0" applyNumberFormat="1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49" fontId="4" fillId="7" borderId="30" xfId="0" applyNumberFormat="1" applyFont="1" applyFill="1" applyBorder="1" applyAlignment="1">
      <alignment vertical="center"/>
    </xf>
    <xf numFmtId="165" fontId="4" fillId="7" borderId="31" xfId="0" applyNumberFormat="1" applyFont="1" applyFill="1" applyBorder="1" applyAlignment="1">
      <alignment vertical="center"/>
    </xf>
    <xf numFmtId="9" fontId="4" fillId="7" borderId="32" xfId="0" applyNumberFormat="1" applyFont="1" applyFill="1" applyBorder="1" applyAlignment="1">
      <alignment vertical="center"/>
    </xf>
    <xf numFmtId="49" fontId="4" fillId="7" borderId="44" xfId="0" applyNumberFormat="1" applyFont="1" applyFill="1" applyBorder="1" applyAlignment="1">
      <alignment vertical="center"/>
    </xf>
    <xf numFmtId="3" fontId="4" fillId="7" borderId="45" xfId="0" applyNumberFormat="1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4" fillId="7" borderId="32" xfId="0" applyNumberFormat="1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/>
    <xf numFmtId="0" fontId="10" fillId="2" borderId="15" xfId="0" applyFont="1" applyFill="1" applyBorder="1" applyAlignment="1">
      <alignment horizontal="right"/>
    </xf>
    <xf numFmtId="166" fontId="1" fillId="2" borderId="29" xfId="0" applyNumberFormat="1" applyFont="1" applyFill="1" applyBorder="1" applyAlignment="1"/>
    <xf numFmtId="0" fontId="0" fillId="2" borderId="4" xfId="0" applyFill="1" applyBorder="1"/>
    <xf numFmtId="49" fontId="7" fillId="3" borderId="5" xfId="0" applyNumberFormat="1" applyFont="1" applyFill="1" applyBorder="1" applyAlignment="1">
      <alignment vertical="center" wrapText="1"/>
    </xf>
    <xf numFmtId="0" fontId="1" fillId="9" borderId="49" xfId="0" applyFont="1" applyFill="1" applyBorder="1" applyAlignment="1">
      <alignment horizontal="right"/>
    </xf>
    <xf numFmtId="0" fontId="1" fillId="2" borderId="7" xfId="0" applyFont="1" applyFill="1" applyBorder="1"/>
    <xf numFmtId="3" fontId="1" fillId="0" borderId="49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0" fontId="1" fillId="9" borderId="49" xfId="0" applyFont="1" applyFill="1" applyBorder="1" applyAlignment="1">
      <alignment horizontal="right" vertical="center" wrapText="1"/>
    </xf>
    <xf numFmtId="17" fontId="1" fillId="0" borderId="49" xfId="0" applyNumberFormat="1" applyFont="1" applyFill="1" applyBorder="1" applyAlignment="1">
      <alignment horizontal="right" vertical="center"/>
    </xf>
    <xf numFmtId="0" fontId="1" fillId="9" borderId="49" xfId="0" applyFont="1" applyFill="1" applyBorder="1" applyAlignment="1">
      <alignment horizontal="right" vertical="center"/>
    </xf>
    <xf numFmtId="3" fontId="1" fillId="0" borderId="49" xfId="0" applyNumberFormat="1" applyFont="1" applyFill="1" applyBorder="1" applyAlignment="1">
      <alignment horizontal="right" vertical="center"/>
    </xf>
    <xf numFmtId="3" fontId="1" fillId="0" borderId="49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17" fontId="1" fillId="0" borderId="49" xfId="0" applyNumberFormat="1" applyFont="1" applyBorder="1" applyAlignment="1">
      <alignment horizontal="right" vertical="center"/>
    </xf>
    <xf numFmtId="17" fontId="1" fillId="9" borderId="49" xfId="0" applyNumberFormat="1" applyFont="1" applyFill="1" applyBorder="1" applyAlignment="1">
      <alignment horizontal="right" vertical="center"/>
    </xf>
    <xf numFmtId="0" fontId="1" fillId="0" borderId="49" xfId="0" applyFont="1" applyBorder="1" applyAlignment="1">
      <alignment horizontal="right" vertical="center" wrapText="1"/>
    </xf>
    <xf numFmtId="0" fontId="11" fillId="2" borderId="8" xfId="0" applyFont="1" applyFill="1" applyBorder="1" applyAlignment="1">
      <alignment wrapText="1"/>
    </xf>
    <xf numFmtId="14" fontId="11" fillId="2" borderId="9" xfId="0" applyNumberFormat="1" applyFont="1" applyFill="1" applyBorder="1" applyAlignment="1"/>
    <xf numFmtId="0" fontId="11" fillId="2" borderId="3" xfId="0" applyFont="1" applyFill="1" applyBorder="1" applyAlignment="1"/>
    <xf numFmtId="0" fontId="11" fillId="2" borderId="9" xfId="0" applyFont="1" applyFill="1" applyBorder="1" applyAlignment="1"/>
    <xf numFmtId="0" fontId="11" fillId="2" borderId="9" xfId="0" applyFont="1" applyFill="1" applyBorder="1" applyAlignment="1">
      <alignment horizontal="right" wrapText="1"/>
    </xf>
    <xf numFmtId="0" fontId="11" fillId="2" borderId="11" xfId="0" applyFont="1" applyFill="1" applyBorder="1" applyAlignment="1"/>
    <xf numFmtId="0" fontId="11" fillId="2" borderId="12" xfId="0" applyFont="1" applyFill="1" applyBorder="1" applyAlignment="1">
      <alignment horizontal="left"/>
    </xf>
    <xf numFmtId="0" fontId="11" fillId="2" borderId="12" xfId="0" applyFont="1" applyFill="1" applyBorder="1" applyAlignment="1"/>
    <xf numFmtId="0" fontId="11" fillId="2" borderId="12" xfId="0" applyFont="1" applyFill="1" applyBorder="1" applyAlignment="1">
      <alignment horizontal="right"/>
    </xf>
    <xf numFmtId="49" fontId="7" fillId="3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vertical="center"/>
    </xf>
    <xf numFmtId="3" fontId="1" fillId="2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11" fillId="2" borderId="12" xfId="0" applyNumberFormat="1" applyFont="1" applyFill="1" applyBorder="1" applyAlignment="1"/>
    <xf numFmtId="3" fontId="11" fillId="2" borderId="12" xfId="0" applyNumberFormat="1" applyFont="1" applyFill="1" applyBorder="1" applyAlignment="1">
      <alignment horizontal="right"/>
    </xf>
    <xf numFmtId="49" fontId="13" fillId="5" borderId="19" xfId="0" applyNumberFormat="1" applyFont="1" applyFill="1" applyBorder="1" applyAlignment="1">
      <alignment vertical="center"/>
    </xf>
    <xf numFmtId="0" fontId="13" fillId="5" borderId="20" xfId="0" applyFont="1" applyFill="1" applyBorder="1" applyAlignment="1">
      <alignment vertical="center"/>
    </xf>
    <xf numFmtId="164" fontId="13" fillId="5" borderId="21" xfId="0" applyNumberFormat="1" applyFont="1" applyFill="1" applyBorder="1" applyAlignment="1">
      <alignment vertical="center"/>
    </xf>
    <xf numFmtId="49" fontId="13" fillId="3" borderId="22" xfId="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164" fontId="13" fillId="3" borderId="23" xfId="0" applyNumberFormat="1" applyFont="1" applyFill="1" applyBorder="1" applyAlignment="1">
      <alignment vertical="center"/>
    </xf>
    <xf numFmtId="49" fontId="13" fillId="5" borderId="22" xfId="0" applyNumberFormat="1" applyFont="1" applyFill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164" fontId="13" fillId="5" borderId="23" xfId="0" applyNumberFormat="1" applyFont="1" applyFill="1" applyBorder="1" applyAlignment="1">
      <alignment vertical="center"/>
    </xf>
    <xf numFmtId="49" fontId="13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4" fontId="13" fillId="10" borderId="52" xfId="0" applyNumberFormat="1" applyFont="1" applyFill="1" applyBorder="1" applyAlignment="1">
      <alignment vertical="center"/>
    </xf>
    <xf numFmtId="0" fontId="1" fillId="2" borderId="17" xfId="0" applyFont="1" applyFill="1" applyBorder="1"/>
    <xf numFmtId="164" fontId="7" fillId="2" borderId="15" xfId="0" applyNumberFormat="1" applyFont="1" applyFill="1" applyBorder="1" applyAlignment="1">
      <alignment vertical="center"/>
    </xf>
    <xf numFmtId="0" fontId="1" fillId="0" borderId="0" xfId="0" applyNumberFormat="1" applyFont="1"/>
    <xf numFmtId="0" fontId="1" fillId="0" borderId="0" xfId="0" applyFont="1"/>
    <xf numFmtId="0" fontId="1" fillId="2" borderId="13" xfId="0" applyNumberFormat="1" applyFont="1" applyFill="1" applyBorder="1" applyAlignment="1">
      <alignment vertical="center"/>
    </xf>
    <xf numFmtId="0" fontId="1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0" fontId="15" fillId="0" borderId="0" xfId="0" applyNumberFormat="1" applyFont="1"/>
    <xf numFmtId="49" fontId="12" fillId="3" borderId="6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9" fillId="8" borderId="33" xfId="0" applyNumberFormat="1" applyFont="1" applyFill="1" applyBorder="1" applyAlignment="1">
      <alignment vertical="center"/>
    </xf>
    <xf numFmtId="0" fontId="4" fillId="8" borderId="34" xfId="0" applyFont="1" applyFill="1" applyBorder="1" applyAlignment="1">
      <alignment vertical="center"/>
    </xf>
    <xf numFmtId="49" fontId="9" fillId="8" borderId="46" xfId="0" applyNumberFormat="1" applyFont="1" applyFill="1" applyBorder="1" applyAlignment="1">
      <alignment horizontal="center" vertical="center"/>
    </xf>
    <xf numFmtId="49" fontId="9" fillId="8" borderId="47" xfId="0" applyNumberFormat="1" applyFont="1" applyFill="1" applyBorder="1" applyAlignment="1">
      <alignment horizontal="center" vertical="center"/>
    </xf>
    <xf numFmtId="49" fontId="9" fillId="8" borderId="48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49" fontId="1" fillId="2" borderId="50" xfId="0" applyNumberFormat="1" applyFont="1" applyFill="1" applyBorder="1" applyAlignment="1">
      <alignment horizontal="left"/>
    </xf>
    <xf numFmtId="49" fontId="1" fillId="2" borderId="51" xfId="0" applyNumberFormat="1" applyFont="1" applyFill="1" applyBorder="1" applyAlignment="1">
      <alignment horizontal="left"/>
    </xf>
    <xf numFmtId="0" fontId="0" fillId="0" borderId="4" xfId="0" applyFill="1" applyBorder="1"/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NumberFormat="1" applyFill="1"/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0</xdr:rowOff>
    </xdr:from>
    <xdr:to>
      <xdr:col>7</xdr:col>
      <xdr:colOff>452232</xdr:colOff>
      <xdr:row>6</xdr:row>
      <xdr:rowOff>29401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7560034" cy="1156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2"/>
  <sheetViews>
    <sheetView showGridLines="0" tabSelected="1" zoomScale="124" zoomScaleNormal="124" workbookViewId="0">
      <selection activeCell="D15" sqref="D1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8.5703125" style="1" bestFit="1" customWidth="1"/>
    <col min="4" max="4" width="13.28515625" style="1" customWidth="1"/>
    <col min="5" max="5" width="22.28515625" style="1" bestFit="1" customWidth="1"/>
    <col min="6" max="6" width="13.5703125" style="1" customWidth="1"/>
    <col min="7" max="7" width="17.140625" style="13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11"/>
    </row>
    <row r="2" spans="1:255" ht="15" customHeight="1" x14ac:dyDescent="0.25">
      <c r="A2" s="2"/>
      <c r="B2" s="2"/>
      <c r="C2" s="2"/>
      <c r="D2" s="2"/>
      <c r="E2" s="2"/>
      <c r="F2" s="2"/>
      <c r="G2" s="11"/>
    </row>
    <row r="3" spans="1:255" ht="15" customHeight="1" x14ac:dyDescent="0.25">
      <c r="A3" s="2"/>
      <c r="B3" s="2"/>
      <c r="C3" s="2"/>
      <c r="D3" s="2"/>
      <c r="E3" s="2"/>
      <c r="F3" s="2"/>
      <c r="G3" s="11"/>
    </row>
    <row r="4" spans="1:255" ht="15" customHeight="1" x14ac:dyDescent="0.25">
      <c r="A4" s="2"/>
      <c r="B4" s="2"/>
      <c r="C4" s="2"/>
      <c r="D4" s="2"/>
      <c r="E4" s="2"/>
      <c r="F4" s="2"/>
      <c r="G4" s="11"/>
    </row>
    <row r="5" spans="1:255" ht="15" customHeight="1" x14ac:dyDescent="0.25">
      <c r="A5" s="2"/>
      <c r="B5" s="2"/>
      <c r="C5" s="2"/>
      <c r="D5" s="2"/>
      <c r="E5" s="2"/>
      <c r="F5" s="2"/>
      <c r="G5" s="11"/>
    </row>
    <row r="6" spans="1:255" ht="15" customHeight="1" x14ac:dyDescent="0.25">
      <c r="A6" s="2"/>
      <c r="B6" s="2"/>
      <c r="C6" s="2"/>
      <c r="D6" s="2"/>
      <c r="E6" s="2"/>
      <c r="F6" s="2"/>
      <c r="G6" s="11"/>
    </row>
    <row r="7" spans="1:255" ht="15" customHeight="1" x14ac:dyDescent="0.25">
      <c r="A7" s="2"/>
      <c r="B7" s="3"/>
      <c r="C7" s="4"/>
      <c r="D7" s="2"/>
      <c r="E7" s="4"/>
      <c r="F7" s="4"/>
      <c r="G7" s="12"/>
    </row>
    <row r="8" spans="1:255" s="64" customFormat="1" ht="12" customHeight="1" x14ac:dyDescent="0.25">
      <c r="A8" s="58"/>
      <c r="B8" s="59" t="s">
        <v>0</v>
      </c>
      <c r="C8" s="60" t="s">
        <v>140</v>
      </c>
      <c r="D8" s="61"/>
      <c r="E8" s="119" t="s">
        <v>86</v>
      </c>
      <c r="F8" s="120"/>
      <c r="G8" s="62">
        <v>100000</v>
      </c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</row>
    <row r="9" spans="1:255" s="64" customFormat="1" ht="25.5" customHeight="1" x14ac:dyDescent="0.25">
      <c r="A9" s="58"/>
      <c r="B9" s="6" t="s">
        <v>1</v>
      </c>
      <c r="C9" s="65" t="s">
        <v>141</v>
      </c>
      <c r="D9" s="61"/>
      <c r="E9" s="121" t="s">
        <v>2</v>
      </c>
      <c r="F9" s="122"/>
      <c r="G9" s="66" t="s">
        <v>87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</row>
    <row r="10" spans="1:255" s="64" customFormat="1" ht="18" customHeight="1" x14ac:dyDescent="0.25">
      <c r="A10" s="58"/>
      <c r="B10" s="6" t="s">
        <v>3</v>
      </c>
      <c r="C10" s="67" t="s">
        <v>55</v>
      </c>
      <c r="D10" s="61"/>
      <c r="E10" s="121" t="s">
        <v>88</v>
      </c>
      <c r="F10" s="122"/>
      <c r="G10" s="68">
        <v>280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</row>
    <row r="11" spans="1:255" s="64" customFormat="1" ht="11.25" customHeight="1" x14ac:dyDescent="0.25">
      <c r="A11" s="58"/>
      <c r="B11" s="6" t="s">
        <v>4</v>
      </c>
      <c r="C11" s="67" t="s">
        <v>61</v>
      </c>
      <c r="D11" s="61"/>
      <c r="E11" s="125" t="s">
        <v>5</v>
      </c>
      <c r="F11" s="126"/>
      <c r="G11" s="69">
        <f>G8*G10</f>
        <v>28000000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</row>
    <row r="12" spans="1:255" s="64" customFormat="1" ht="11.25" customHeight="1" x14ac:dyDescent="0.25">
      <c r="A12" s="58"/>
      <c r="B12" s="6" t="s">
        <v>6</v>
      </c>
      <c r="C12" s="67" t="s">
        <v>62</v>
      </c>
      <c r="D12" s="61"/>
      <c r="E12" s="121" t="s">
        <v>7</v>
      </c>
      <c r="F12" s="122"/>
      <c r="G12" s="70" t="s">
        <v>79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</row>
    <row r="13" spans="1:255" s="64" customFormat="1" ht="15" x14ac:dyDescent="0.25">
      <c r="A13" s="58"/>
      <c r="B13" s="6" t="s">
        <v>8</v>
      </c>
      <c r="C13" s="65" t="s">
        <v>80</v>
      </c>
      <c r="D13" s="61"/>
      <c r="E13" s="121" t="s">
        <v>9</v>
      </c>
      <c r="F13" s="122"/>
      <c r="G13" s="71" t="s">
        <v>89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</row>
    <row r="14" spans="1:255" s="64" customFormat="1" ht="25.5" customHeight="1" x14ac:dyDescent="0.25">
      <c r="A14" s="58"/>
      <c r="B14" s="6" t="s">
        <v>10</v>
      </c>
      <c r="C14" s="72">
        <v>44927</v>
      </c>
      <c r="D14" s="61"/>
      <c r="E14" s="123" t="s">
        <v>11</v>
      </c>
      <c r="F14" s="124"/>
      <c r="G14" s="73" t="s">
        <v>142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</row>
    <row r="15" spans="1:255" ht="12" customHeight="1" x14ac:dyDescent="0.25">
      <c r="A15" s="2"/>
      <c r="B15" s="74"/>
      <c r="C15" s="75"/>
      <c r="D15" s="76"/>
      <c r="E15" s="77"/>
      <c r="F15" s="77"/>
      <c r="G15" s="78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" customHeight="1" x14ac:dyDescent="0.25">
      <c r="A16" s="7"/>
      <c r="B16" s="112" t="s">
        <v>12</v>
      </c>
      <c r="C16" s="113"/>
      <c r="D16" s="113"/>
      <c r="E16" s="113"/>
      <c r="F16" s="113"/>
      <c r="G16" s="113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 x14ac:dyDescent="0.25">
      <c r="A17" s="2"/>
      <c r="B17" s="79"/>
      <c r="C17" s="80"/>
      <c r="D17" s="80"/>
      <c r="E17" s="80"/>
      <c r="F17" s="81"/>
      <c r="G17" s="82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 x14ac:dyDescent="0.25">
      <c r="A18" s="5"/>
      <c r="B18" s="15" t="s">
        <v>13</v>
      </c>
      <c r="C18" s="16"/>
      <c r="D18" s="17"/>
      <c r="E18" s="17"/>
      <c r="F18" s="18"/>
      <c r="G18" s="19"/>
    </row>
    <row r="19" spans="1:255" ht="24" customHeight="1" x14ac:dyDescent="0.25">
      <c r="A19" s="5"/>
      <c r="B19" s="20" t="s">
        <v>14</v>
      </c>
      <c r="C19" s="83" t="s">
        <v>15</v>
      </c>
      <c r="D19" s="83" t="s">
        <v>16</v>
      </c>
      <c r="E19" s="20" t="s">
        <v>17</v>
      </c>
      <c r="F19" s="83" t="s">
        <v>18</v>
      </c>
      <c r="G19" s="20" t="s">
        <v>19</v>
      </c>
    </row>
    <row r="20" spans="1:255" s="64" customFormat="1" ht="12" customHeight="1" x14ac:dyDescent="0.25">
      <c r="A20" s="58"/>
      <c r="B20" s="84" t="s">
        <v>143</v>
      </c>
      <c r="C20" s="85" t="s">
        <v>20</v>
      </c>
      <c r="D20" s="85">
        <v>15</v>
      </c>
      <c r="E20" s="85" t="s">
        <v>68</v>
      </c>
      <c r="F20" s="86">
        <v>30000</v>
      </c>
      <c r="G20" s="87">
        <f>+F20*D20</f>
        <v>450000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</row>
    <row r="21" spans="1:255" s="64" customFormat="1" ht="12" customHeight="1" x14ac:dyDescent="0.25">
      <c r="A21" s="58"/>
      <c r="B21" s="84" t="s">
        <v>144</v>
      </c>
      <c r="C21" s="85" t="s">
        <v>20</v>
      </c>
      <c r="D21" s="85">
        <v>12</v>
      </c>
      <c r="E21" s="85" t="s">
        <v>68</v>
      </c>
      <c r="F21" s="86">
        <v>30000</v>
      </c>
      <c r="G21" s="87">
        <f t="shared" ref="G21:G32" si="0">+F21*D21</f>
        <v>360000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</row>
    <row r="22" spans="1:255" s="64" customFormat="1" ht="12" customHeight="1" x14ac:dyDescent="0.25">
      <c r="A22" s="58"/>
      <c r="B22" s="84" t="s">
        <v>90</v>
      </c>
      <c r="C22" s="85" t="s">
        <v>20</v>
      </c>
      <c r="D22" s="85">
        <v>9</v>
      </c>
      <c r="E22" s="85" t="s">
        <v>66</v>
      </c>
      <c r="F22" s="86">
        <v>30000</v>
      </c>
      <c r="G22" s="87">
        <f t="shared" si="0"/>
        <v>270000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</row>
    <row r="23" spans="1:255" s="64" customFormat="1" ht="12" customHeight="1" x14ac:dyDescent="0.25">
      <c r="A23" s="58"/>
      <c r="B23" s="84" t="s">
        <v>91</v>
      </c>
      <c r="C23" s="85" t="s">
        <v>20</v>
      </c>
      <c r="D23" s="85">
        <v>1</v>
      </c>
      <c r="E23" s="85" t="s">
        <v>66</v>
      </c>
      <c r="F23" s="86">
        <v>30000</v>
      </c>
      <c r="G23" s="87">
        <f t="shared" si="0"/>
        <v>30000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</row>
    <row r="24" spans="1:255" s="64" customFormat="1" ht="12" customHeight="1" x14ac:dyDescent="0.25">
      <c r="A24" s="58"/>
      <c r="B24" s="84" t="s">
        <v>92</v>
      </c>
      <c r="C24" s="85" t="s">
        <v>20</v>
      </c>
      <c r="D24" s="85">
        <v>1</v>
      </c>
      <c r="E24" s="85" t="s">
        <v>66</v>
      </c>
      <c r="F24" s="86">
        <v>30000</v>
      </c>
      <c r="G24" s="87">
        <f t="shared" si="0"/>
        <v>30000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</row>
    <row r="25" spans="1:255" s="64" customFormat="1" ht="12" customHeight="1" x14ac:dyDescent="0.25">
      <c r="A25" s="58"/>
      <c r="B25" s="84" t="s">
        <v>74</v>
      </c>
      <c r="C25" s="85" t="s">
        <v>20</v>
      </c>
      <c r="D25" s="85">
        <v>16</v>
      </c>
      <c r="E25" s="85" t="s">
        <v>93</v>
      </c>
      <c r="F25" s="86">
        <v>30000</v>
      </c>
      <c r="G25" s="87">
        <f t="shared" si="0"/>
        <v>480000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</row>
    <row r="26" spans="1:255" s="64" customFormat="1" ht="12" customHeight="1" x14ac:dyDescent="0.25">
      <c r="A26" s="58"/>
      <c r="B26" s="84" t="s">
        <v>94</v>
      </c>
      <c r="C26" s="85" t="s">
        <v>20</v>
      </c>
      <c r="D26" s="85">
        <v>4</v>
      </c>
      <c r="E26" s="85" t="s">
        <v>67</v>
      </c>
      <c r="F26" s="86">
        <v>30000</v>
      </c>
      <c r="G26" s="87">
        <f t="shared" si="0"/>
        <v>120000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</row>
    <row r="27" spans="1:255" s="64" customFormat="1" ht="12" customHeight="1" x14ac:dyDescent="0.25">
      <c r="A27" s="58"/>
      <c r="B27" s="84" t="s">
        <v>95</v>
      </c>
      <c r="C27" s="85" t="s">
        <v>20</v>
      </c>
      <c r="D27" s="85">
        <v>1</v>
      </c>
      <c r="E27" s="85" t="s">
        <v>67</v>
      </c>
      <c r="F27" s="86">
        <v>30000</v>
      </c>
      <c r="G27" s="87">
        <f t="shared" si="0"/>
        <v>30000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</row>
    <row r="28" spans="1:255" s="64" customFormat="1" ht="12" customHeight="1" x14ac:dyDescent="0.25">
      <c r="A28" s="58"/>
      <c r="B28" s="84" t="s">
        <v>96</v>
      </c>
      <c r="C28" s="85" t="s">
        <v>20</v>
      </c>
      <c r="D28" s="85">
        <v>4</v>
      </c>
      <c r="E28" s="85" t="s">
        <v>67</v>
      </c>
      <c r="F28" s="86">
        <v>30000</v>
      </c>
      <c r="G28" s="87">
        <f t="shared" si="0"/>
        <v>120000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</row>
    <row r="29" spans="1:255" s="64" customFormat="1" ht="12" customHeight="1" x14ac:dyDescent="0.25">
      <c r="A29" s="58"/>
      <c r="B29" s="84" t="s">
        <v>81</v>
      </c>
      <c r="C29" s="85" t="s">
        <v>20</v>
      </c>
      <c r="D29" s="85">
        <v>5</v>
      </c>
      <c r="E29" s="85" t="s">
        <v>97</v>
      </c>
      <c r="F29" s="86">
        <v>30000</v>
      </c>
      <c r="G29" s="87">
        <f t="shared" si="0"/>
        <v>150000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  <row r="30" spans="1:255" s="64" customFormat="1" ht="12" customHeight="1" x14ac:dyDescent="0.25">
      <c r="A30" s="58"/>
      <c r="B30" s="84" t="s">
        <v>98</v>
      </c>
      <c r="C30" s="85" t="s">
        <v>20</v>
      </c>
      <c r="D30" s="85">
        <v>15</v>
      </c>
      <c r="E30" s="85" t="s">
        <v>93</v>
      </c>
      <c r="F30" s="86">
        <v>30000</v>
      </c>
      <c r="G30" s="87">
        <f t="shared" si="0"/>
        <v>450000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</row>
    <row r="31" spans="1:255" s="64" customFormat="1" ht="12" customHeight="1" x14ac:dyDescent="0.25">
      <c r="A31" s="58"/>
      <c r="B31" s="84" t="s">
        <v>99</v>
      </c>
      <c r="C31" s="85" t="s">
        <v>20</v>
      </c>
      <c r="D31" s="85">
        <v>160</v>
      </c>
      <c r="E31" s="85" t="s">
        <v>100</v>
      </c>
      <c r="F31" s="86">
        <v>30000</v>
      </c>
      <c r="G31" s="87">
        <f t="shared" si="0"/>
        <v>4800000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</row>
    <row r="32" spans="1:255" s="64" customFormat="1" ht="12" customHeight="1" x14ac:dyDescent="0.25">
      <c r="A32" s="58"/>
      <c r="B32" s="84" t="s">
        <v>101</v>
      </c>
      <c r="C32" s="85" t="s">
        <v>20</v>
      </c>
      <c r="D32" s="85">
        <v>27</v>
      </c>
      <c r="E32" s="85" t="s">
        <v>100</v>
      </c>
      <c r="F32" s="86">
        <v>30000</v>
      </c>
      <c r="G32" s="87">
        <f t="shared" si="0"/>
        <v>810000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</row>
    <row r="33" spans="1:255" ht="12.75" customHeight="1" x14ac:dyDescent="0.25">
      <c r="A33" s="5"/>
      <c r="B33" s="8" t="s">
        <v>21</v>
      </c>
      <c r="C33" s="9"/>
      <c r="D33" s="9"/>
      <c r="E33" s="9"/>
      <c r="F33" s="88"/>
      <c r="G33" s="89">
        <f>SUM(G20:G32)</f>
        <v>8100000</v>
      </c>
    </row>
    <row r="34" spans="1:255" s="1" customFormat="1" ht="12" customHeight="1" x14ac:dyDescent="0.25">
      <c r="A34" s="2"/>
      <c r="B34" s="79"/>
      <c r="C34" s="81"/>
      <c r="D34" s="81"/>
      <c r="E34" s="81"/>
      <c r="F34" s="90"/>
      <c r="G34" s="91"/>
    </row>
    <row r="35" spans="1:255" ht="12" customHeight="1" x14ac:dyDescent="0.25">
      <c r="A35" s="5"/>
      <c r="B35" s="15" t="s">
        <v>22</v>
      </c>
      <c r="C35" s="16"/>
      <c r="D35" s="17"/>
      <c r="E35" s="17"/>
      <c r="F35" s="18"/>
      <c r="G35" s="19"/>
    </row>
    <row r="36" spans="1:255" ht="24" customHeight="1" x14ac:dyDescent="0.25">
      <c r="A36" s="5"/>
      <c r="B36" s="20" t="s">
        <v>14</v>
      </c>
      <c r="C36" s="83" t="s">
        <v>15</v>
      </c>
      <c r="D36" s="83" t="s">
        <v>16</v>
      </c>
      <c r="E36" s="20" t="s">
        <v>63</v>
      </c>
      <c r="F36" s="83" t="s">
        <v>18</v>
      </c>
      <c r="G36" s="20" t="s">
        <v>19</v>
      </c>
    </row>
    <row r="37" spans="1:255" s="64" customFormat="1" ht="12" customHeight="1" x14ac:dyDescent="0.25">
      <c r="A37" s="58"/>
      <c r="B37" s="84" t="s">
        <v>95</v>
      </c>
      <c r="C37" s="85" t="s">
        <v>82</v>
      </c>
      <c r="D37" s="109">
        <v>2</v>
      </c>
      <c r="E37" s="85" t="s">
        <v>102</v>
      </c>
      <c r="F37" s="108">
        <v>50000</v>
      </c>
      <c r="G37" s="87">
        <f>D37*F37</f>
        <v>100000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</row>
    <row r="38" spans="1:255" ht="12.75" customHeight="1" x14ac:dyDescent="0.25">
      <c r="A38" s="5"/>
      <c r="B38" s="8" t="s">
        <v>23</v>
      </c>
      <c r="C38" s="9"/>
      <c r="D38" s="9"/>
      <c r="E38" s="9"/>
      <c r="F38" s="88"/>
      <c r="G38" s="89">
        <f>SUM(G37)</f>
        <v>100000</v>
      </c>
    </row>
    <row r="39" spans="1:255" s="1" customFormat="1" ht="12" customHeight="1" x14ac:dyDescent="0.25">
      <c r="A39" s="2"/>
      <c r="B39" s="79"/>
      <c r="C39" s="81"/>
      <c r="D39" s="81"/>
      <c r="E39" s="81"/>
      <c r="F39" s="90"/>
      <c r="G39" s="91"/>
    </row>
    <row r="40" spans="1:255" ht="12" customHeight="1" x14ac:dyDescent="0.25">
      <c r="A40" s="5"/>
      <c r="B40" s="15" t="s">
        <v>24</v>
      </c>
      <c r="C40" s="16"/>
      <c r="D40" s="17"/>
      <c r="E40" s="17"/>
      <c r="F40" s="18"/>
      <c r="G40" s="19"/>
    </row>
    <row r="41" spans="1:255" ht="24" customHeight="1" x14ac:dyDescent="0.25">
      <c r="A41" s="5"/>
      <c r="B41" s="20" t="s">
        <v>14</v>
      </c>
      <c r="C41" s="83" t="s">
        <v>15</v>
      </c>
      <c r="D41" s="83" t="s">
        <v>16</v>
      </c>
      <c r="E41" s="20" t="s">
        <v>17</v>
      </c>
      <c r="F41" s="83" t="s">
        <v>18</v>
      </c>
      <c r="G41" s="20" t="s">
        <v>19</v>
      </c>
    </row>
    <row r="42" spans="1:255" s="64" customFormat="1" ht="12" customHeight="1" x14ac:dyDescent="0.25">
      <c r="A42" s="58"/>
      <c r="B42" s="84" t="s">
        <v>56</v>
      </c>
      <c r="C42" s="85" t="s">
        <v>103</v>
      </c>
      <c r="D42" s="85">
        <v>1</v>
      </c>
      <c r="E42" s="85" t="s">
        <v>104</v>
      </c>
      <c r="F42" s="86">
        <v>120000</v>
      </c>
      <c r="G42" s="87">
        <f>+D42*F42</f>
        <v>120000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</row>
    <row r="43" spans="1:255" s="64" customFormat="1" ht="12" customHeight="1" x14ac:dyDescent="0.25">
      <c r="A43" s="58"/>
      <c r="B43" s="84" t="s">
        <v>105</v>
      </c>
      <c r="C43" s="85" t="s">
        <v>103</v>
      </c>
      <c r="D43" s="85">
        <v>3</v>
      </c>
      <c r="E43" s="85" t="s">
        <v>104</v>
      </c>
      <c r="F43" s="86">
        <v>60000</v>
      </c>
      <c r="G43" s="87">
        <f>+D43*F43</f>
        <v>180000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</row>
    <row r="44" spans="1:255" s="64" customFormat="1" ht="12" customHeight="1" x14ac:dyDescent="0.25">
      <c r="A44" s="58"/>
      <c r="B44" s="84" t="s">
        <v>57</v>
      </c>
      <c r="C44" s="85" t="s">
        <v>103</v>
      </c>
      <c r="D44" s="85">
        <v>2</v>
      </c>
      <c r="E44" s="85" t="s">
        <v>66</v>
      </c>
      <c r="F44" s="86">
        <v>50000</v>
      </c>
      <c r="G44" s="87">
        <f>+D44*F44</f>
        <v>100000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</row>
    <row r="45" spans="1:255" s="64" customFormat="1" ht="12" customHeight="1" x14ac:dyDescent="0.25">
      <c r="A45" s="58"/>
      <c r="B45" s="84" t="s">
        <v>106</v>
      </c>
      <c r="C45" s="85" t="s">
        <v>103</v>
      </c>
      <c r="D45" s="85">
        <v>1</v>
      </c>
      <c r="E45" s="85" t="s">
        <v>66</v>
      </c>
      <c r="F45" s="86">
        <v>15000</v>
      </c>
      <c r="G45" s="87">
        <f>+D45*F45</f>
        <v>15000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</row>
    <row r="46" spans="1:255" s="64" customFormat="1" ht="12" customHeight="1" x14ac:dyDescent="0.25">
      <c r="A46" s="58"/>
      <c r="B46" s="84" t="s">
        <v>107</v>
      </c>
      <c r="C46" s="85" t="s">
        <v>103</v>
      </c>
      <c r="D46" s="85">
        <v>1</v>
      </c>
      <c r="E46" s="85" t="s">
        <v>66</v>
      </c>
      <c r="F46" s="86">
        <v>90000</v>
      </c>
      <c r="G46" s="87">
        <f>+D46*F46</f>
        <v>90000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</row>
    <row r="47" spans="1:255" ht="12.75" customHeight="1" x14ac:dyDescent="0.25">
      <c r="A47" s="5"/>
      <c r="B47" s="8" t="s">
        <v>25</v>
      </c>
      <c r="C47" s="9"/>
      <c r="D47" s="9"/>
      <c r="E47" s="9"/>
      <c r="F47" s="88"/>
      <c r="G47" s="89">
        <f>SUM(G42:G46)</f>
        <v>505000</v>
      </c>
    </row>
    <row r="48" spans="1:255" s="1" customFormat="1" ht="12" customHeight="1" x14ac:dyDescent="0.25">
      <c r="A48" s="2"/>
      <c r="B48" s="79"/>
      <c r="C48" s="81"/>
      <c r="D48" s="81"/>
      <c r="E48" s="81"/>
      <c r="F48" s="90"/>
      <c r="G48" s="91"/>
    </row>
    <row r="49" spans="1:255" ht="12" customHeight="1" x14ac:dyDescent="0.25">
      <c r="A49" s="5"/>
      <c r="B49" s="15" t="s">
        <v>26</v>
      </c>
      <c r="C49" s="16"/>
      <c r="D49" s="17"/>
      <c r="E49" s="17"/>
      <c r="F49" s="18"/>
      <c r="G49" s="19"/>
    </row>
    <row r="50" spans="1:255" ht="24" customHeight="1" x14ac:dyDescent="0.25">
      <c r="A50" s="5"/>
      <c r="B50" s="20" t="s">
        <v>27</v>
      </c>
      <c r="C50" s="83" t="s">
        <v>28</v>
      </c>
      <c r="D50" s="83" t="s">
        <v>29</v>
      </c>
      <c r="E50" s="20" t="s">
        <v>17</v>
      </c>
      <c r="F50" s="83" t="s">
        <v>18</v>
      </c>
      <c r="G50" s="20" t="s">
        <v>19</v>
      </c>
    </row>
    <row r="51" spans="1:255" s="64" customFormat="1" ht="12" customHeight="1" x14ac:dyDescent="0.25">
      <c r="A51" s="58"/>
      <c r="B51" s="84" t="s">
        <v>85</v>
      </c>
      <c r="C51" s="85" t="s">
        <v>108</v>
      </c>
      <c r="D51" s="85">
        <v>6</v>
      </c>
      <c r="E51" s="85" t="s">
        <v>65</v>
      </c>
      <c r="F51" s="86">
        <v>69000</v>
      </c>
      <c r="G51" s="87">
        <f>D51*F51</f>
        <v>414000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</row>
    <row r="52" spans="1:255" s="64" customFormat="1" ht="12" customHeight="1" x14ac:dyDescent="0.25">
      <c r="A52" s="58"/>
      <c r="B52" s="110" t="s">
        <v>109</v>
      </c>
      <c r="C52" s="85"/>
      <c r="D52" s="85"/>
      <c r="E52" s="85"/>
      <c r="F52" s="86"/>
      <c r="G52" s="87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</row>
    <row r="53" spans="1:255" s="64" customFormat="1" ht="12" customHeight="1" x14ac:dyDescent="0.25">
      <c r="A53" s="58"/>
      <c r="B53" s="84" t="s">
        <v>110</v>
      </c>
      <c r="C53" s="85" t="s">
        <v>73</v>
      </c>
      <c r="D53" s="85">
        <v>16000</v>
      </c>
      <c r="E53" s="85" t="s">
        <v>66</v>
      </c>
      <c r="F53" s="86">
        <v>149.5</v>
      </c>
      <c r="G53" s="87">
        <f>+D53*F53</f>
        <v>2392000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</row>
    <row r="54" spans="1:255" s="64" customFormat="1" ht="12" customHeight="1" x14ac:dyDescent="0.25">
      <c r="A54" s="58"/>
      <c r="B54" s="84" t="s">
        <v>111</v>
      </c>
      <c r="C54" s="85"/>
      <c r="D54" s="85"/>
      <c r="E54" s="85"/>
      <c r="F54" s="86"/>
      <c r="G54" s="87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  <c r="IU54" s="63"/>
    </row>
    <row r="55" spans="1:255" s="64" customFormat="1" ht="12" customHeight="1" x14ac:dyDescent="0.25">
      <c r="A55" s="58"/>
      <c r="B55" s="84" t="s">
        <v>112</v>
      </c>
      <c r="C55" s="85" t="s">
        <v>69</v>
      </c>
      <c r="D55" s="85">
        <v>4</v>
      </c>
      <c r="E55" s="85" t="s">
        <v>113</v>
      </c>
      <c r="F55" s="86">
        <v>10445.450000000001</v>
      </c>
      <c r="G55" s="87">
        <f t="shared" ref="G55:G63" si="1">AVERAGE(D55*F55)</f>
        <v>41781.800000000003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  <c r="IU55" s="63"/>
    </row>
    <row r="56" spans="1:255" s="64" customFormat="1" ht="12" customHeight="1" x14ac:dyDescent="0.25">
      <c r="A56" s="58"/>
      <c r="B56" s="84" t="s">
        <v>71</v>
      </c>
      <c r="C56" s="85" t="s">
        <v>69</v>
      </c>
      <c r="D56" s="85">
        <v>3</v>
      </c>
      <c r="E56" s="85" t="str">
        <f>+E55</f>
        <v>Septiembre-dic</v>
      </c>
      <c r="F56" s="86">
        <v>16100</v>
      </c>
      <c r="G56" s="87">
        <f t="shared" si="1"/>
        <v>48300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</row>
    <row r="57" spans="1:255" s="64" customFormat="1" ht="12" customHeight="1" x14ac:dyDescent="0.25">
      <c r="A57" s="58"/>
      <c r="B57" s="84" t="s">
        <v>72</v>
      </c>
      <c r="C57" s="85" t="s">
        <v>69</v>
      </c>
      <c r="D57" s="85">
        <v>2</v>
      </c>
      <c r="E57" s="85" t="str">
        <f>+E56</f>
        <v>Septiembre-dic</v>
      </c>
      <c r="F57" s="86">
        <v>24150</v>
      </c>
      <c r="G57" s="87">
        <f t="shared" si="1"/>
        <v>48300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  <c r="IU57" s="63"/>
    </row>
    <row r="58" spans="1:255" s="64" customFormat="1" ht="12" customHeight="1" x14ac:dyDescent="0.25">
      <c r="A58" s="58"/>
      <c r="B58" s="84" t="s">
        <v>70</v>
      </c>
      <c r="C58" s="85" t="s">
        <v>69</v>
      </c>
      <c r="D58" s="85">
        <v>6</v>
      </c>
      <c r="E58" s="85" t="s">
        <v>114</v>
      </c>
      <c r="F58" s="86">
        <v>16675</v>
      </c>
      <c r="G58" s="87">
        <f t="shared" si="1"/>
        <v>100050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  <c r="IU58" s="63"/>
    </row>
    <row r="59" spans="1:255" s="64" customFormat="1" ht="12" customHeight="1" x14ac:dyDescent="0.25">
      <c r="A59" s="58"/>
      <c r="B59" s="110" t="s">
        <v>83</v>
      </c>
      <c r="C59" s="85"/>
      <c r="D59" s="85"/>
      <c r="E59" s="85"/>
      <c r="F59" s="86"/>
      <c r="G59" s="87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</row>
    <row r="60" spans="1:255" s="64" customFormat="1" ht="12" customHeight="1" x14ac:dyDescent="0.25">
      <c r="A60" s="58"/>
      <c r="B60" s="84" t="s">
        <v>60</v>
      </c>
      <c r="C60" s="85" t="s">
        <v>59</v>
      </c>
      <c r="D60" s="85">
        <v>300</v>
      </c>
      <c r="E60" s="85" t="s">
        <v>115</v>
      </c>
      <c r="F60" s="86">
        <v>1940</v>
      </c>
      <c r="G60" s="87">
        <f t="shared" si="1"/>
        <v>582000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</row>
    <row r="61" spans="1:255" s="64" customFormat="1" ht="12" customHeight="1" x14ac:dyDescent="0.25">
      <c r="A61" s="58"/>
      <c r="B61" s="84" t="s">
        <v>116</v>
      </c>
      <c r="C61" s="85" t="s">
        <v>59</v>
      </c>
      <c r="D61" s="85">
        <v>500</v>
      </c>
      <c r="E61" s="85" t="s">
        <v>117</v>
      </c>
      <c r="F61" s="86">
        <v>1840</v>
      </c>
      <c r="G61" s="87">
        <f t="shared" si="1"/>
        <v>920000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  <c r="IU61" s="63"/>
    </row>
    <row r="62" spans="1:255" s="64" customFormat="1" ht="12" customHeight="1" x14ac:dyDescent="0.25">
      <c r="A62" s="58"/>
      <c r="B62" s="110" t="s">
        <v>76</v>
      </c>
      <c r="C62" s="85"/>
      <c r="D62" s="85"/>
      <c r="E62" s="85"/>
      <c r="F62" s="86"/>
      <c r="G62" s="87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</row>
    <row r="63" spans="1:255" s="64" customFormat="1" ht="12" customHeight="1" x14ac:dyDescent="0.25">
      <c r="A63" s="58"/>
      <c r="B63" s="84" t="s">
        <v>118</v>
      </c>
      <c r="C63" s="85" t="s">
        <v>69</v>
      </c>
      <c r="D63" s="85">
        <v>1</v>
      </c>
      <c r="E63" s="85" t="s">
        <v>66</v>
      </c>
      <c r="F63" s="86">
        <v>74750</v>
      </c>
      <c r="G63" s="87">
        <f t="shared" si="1"/>
        <v>74750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  <c r="IU63" s="63"/>
    </row>
    <row r="64" spans="1:255" s="64" customFormat="1" ht="12" customHeight="1" x14ac:dyDescent="0.25">
      <c r="A64" s="58"/>
      <c r="B64" s="84" t="s">
        <v>119</v>
      </c>
      <c r="C64" s="85" t="s">
        <v>59</v>
      </c>
      <c r="D64" s="85">
        <v>1</v>
      </c>
      <c r="E64" s="85" t="s">
        <v>66</v>
      </c>
      <c r="F64" s="86">
        <v>37145</v>
      </c>
      <c r="G64" s="87">
        <f>AVERAGE(D64*F64)</f>
        <v>37145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  <c r="IU64" s="63"/>
    </row>
    <row r="65" spans="1:255" s="64" customFormat="1" ht="12" customHeight="1" x14ac:dyDescent="0.25">
      <c r="A65" s="58"/>
      <c r="B65" s="84" t="s">
        <v>120</v>
      </c>
      <c r="C65" s="85" t="s">
        <v>59</v>
      </c>
      <c r="D65" s="85">
        <v>1</v>
      </c>
      <c r="E65" s="85" t="s">
        <v>75</v>
      </c>
      <c r="F65" s="86">
        <v>12247.5</v>
      </c>
      <c r="G65" s="87">
        <f t="shared" ref="G65:G85" si="2">AVERAGE(D65*F65)</f>
        <v>12247.5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  <c r="IU65" s="63"/>
    </row>
    <row r="66" spans="1:255" s="64" customFormat="1" ht="12" customHeight="1" x14ac:dyDescent="0.25">
      <c r="A66" s="58"/>
      <c r="B66" s="84" t="s">
        <v>121</v>
      </c>
      <c r="C66" s="85" t="s">
        <v>59</v>
      </c>
      <c r="D66" s="85">
        <v>2</v>
      </c>
      <c r="E66" s="85" t="s">
        <v>75</v>
      </c>
      <c r="F66" s="86">
        <v>7245</v>
      </c>
      <c r="G66" s="87">
        <f t="shared" si="2"/>
        <v>14490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  <c r="IU66" s="63"/>
    </row>
    <row r="67" spans="1:255" s="64" customFormat="1" ht="12" customHeight="1" x14ac:dyDescent="0.25">
      <c r="A67" s="58"/>
      <c r="B67" s="84" t="s">
        <v>84</v>
      </c>
      <c r="C67" s="85" t="s">
        <v>69</v>
      </c>
      <c r="D67" s="85">
        <v>1</v>
      </c>
      <c r="E67" s="85" t="s">
        <v>64</v>
      </c>
      <c r="F67" s="86">
        <v>83766</v>
      </c>
      <c r="G67" s="87">
        <f t="shared" si="2"/>
        <v>83766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</row>
    <row r="68" spans="1:255" s="64" customFormat="1" ht="12" customHeight="1" x14ac:dyDescent="0.25">
      <c r="A68" s="58"/>
      <c r="B68" s="84" t="s">
        <v>122</v>
      </c>
      <c r="C68" s="85" t="s">
        <v>69</v>
      </c>
      <c r="D68" s="85">
        <v>1</v>
      </c>
      <c r="E68" s="85" t="s">
        <v>123</v>
      </c>
      <c r="F68" s="86">
        <v>98095</v>
      </c>
      <c r="G68" s="87">
        <f t="shared" si="2"/>
        <v>98095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  <c r="IU68" s="63"/>
    </row>
    <row r="69" spans="1:255" s="64" customFormat="1" ht="12" customHeight="1" x14ac:dyDescent="0.25">
      <c r="A69" s="58"/>
      <c r="B69" s="84" t="s">
        <v>124</v>
      </c>
      <c r="C69" s="85" t="s">
        <v>69</v>
      </c>
      <c r="D69" s="85">
        <v>2</v>
      </c>
      <c r="E69" s="85" t="s">
        <v>100</v>
      </c>
      <c r="F69" s="86">
        <v>43723</v>
      </c>
      <c r="G69" s="87">
        <f t="shared" si="2"/>
        <v>87446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  <c r="IU69" s="63"/>
    </row>
    <row r="70" spans="1:255" s="64" customFormat="1" ht="12" customHeight="1" x14ac:dyDescent="0.25">
      <c r="A70" s="58"/>
      <c r="B70" s="110" t="s">
        <v>77</v>
      </c>
      <c r="C70" s="85"/>
      <c r="D70" s="85"/>
      <c r="E70" s="85"/>
      <c r="F70" s="86"/>
      <c r="G70" s="87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  <c r="IU70" s="63"/>
    </row>
    <row r="71" spans="1:255" s="64" customFormat="1" ht="12" customHeight="1" x14ac:dyDescent="0.25">
      <c r="A71" s="58"/>
      <c r="B71" s="84" t="s">
        <v>125</v>
      </c>
      <c r="C71" s="85" t="s">
        <v>69</v>
      </c>
      <c r="D71" s="85">
        <v>1</v>
      </c>
      <c r="E71" s="85" t="s">
        <v>126</v>
      </c>
      <c r="F71" s="86">
        <v>48300</v>
      </c>
      <c r="G71" s="87">
        <f t="shared" si="2"/>
        <v>48300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  <c r="IU71" s="63"/>
    </row>
    <row r="72" spans="1:255" s="64" customFormat="1" ht="12" customHeight="1" x14ac:dyDescent="0.25">
      <c r="A72" s="58"/>
      <c r="B72" s="84" t="s">
        <v>127</v>
      </c>
      <c r="C72" s="85" t="s">
        <v>69</v>
      </c>
      <c r="D72" s="85">
        <v>1</v>
      </c>
      <c r="E72" s="85" t="s">
        <v>128</v>
      </c>
      <c r="F72" s="86">
        <v>9200</v>
      </c>
      <c r="G72" s="87">
        <f t="shared" si="2"/>
        <v>9200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  <c r="IU72" s="63"/>
    </row>
    <row r="73" spans="1:255" s="64" customFormat="1" ht="12" customHeight="1" x14ac:dyDescent="0.25">
      <c r="A73" s="58"/>
      <c r="B73" s="84" t="s">
        <v>129</v>
      </c>
      <c r="C73" s="85" t="s">
        <v>69</v>
      </c>
      <c r="D73" s="85">
        <v>1</v>
      </c>
      <c r="E73" s="85" t="s">
        <v>66</v>
      </c>
      <c r="F73" s="86">
        <v>36800</v>
      </c>
      <c r="G73" s="87">
        <f t="shared" si="2"/>
        <v>36800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</row>
    <row r="74" spans="1:255" s="64" customFormat="1" ht="12" customHeight="1" x14ac:dyDescent="0.25">
      <c r="A74" s="58"/>
      <c r="B74" s="110" t="s">
        <v>78</v>
      </c>
      <c r="C74" s="85"/>
      <c r="D74" s="85"/>
      <c r="E74" s="85"/>
      <c r="F74" s="86"/>
      <c r="G74" s="87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  <c r="IU74" s="63"/>
    </row>
    <row r="75" spans="1:255" s="64" customFormat="1" ht="12" customHeight="1" x14ac:dyDescent="0.25">
      <c r="A75" s="58"/>
      <c r="B75" s="84" t="s">
        <v>130</v>
      </c>
      <c r="C75" s="85" t="s">
        <v>69</v>
      </c>
      <c r="D75" s="85">
        <v>1</v>
      </c>
      <c r="E75" s="85" t="s">
        <v>66</v>
      </c>
      <c r="F75" s="86">
        <v>10925</v>
      </c>
      <c r="G75" s="87">
        <f t="shared" si="2"/>
        <v>10925</v>
      </c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  <c r="IU75" s="63"/>
    </row>
    <row r="76" spans="1:255" s="64" customFormat="1" ht="12" customHeight="1" x14ac:dyDescent="0.25">
      <c r="A76" s="58"/>
      <c r="B76" s="84" t="s">
        <v>131</v>
      </c>
      <c r="C76" s="85" t="s">
        <v>69</v>
      </c>
      <c r="D76" s="85">
        <v>1</v>
      </c>
      <c r="E76" s="85" t="s">
        <v>66</v>
      </c>
      <c r="F76" s="86">
        <v>45919.5</v>
      </c>
      <c r="G76" s="87">
        <f t="shared" si="2"/>
        <v>45919.5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  <c r="IU76" s="63"/>
    </row>
    <row r="77" spans="1:255" s="64" customFormat="1" ht="12" customHeight="1" x14ac:dyDescent="0.25">
      <c r="A77" s="58"/>
      <c r="B77" s="84" t="s">
        <v>132</v>
      </c>
      <c r="C77" s="85" t="s">
        <v>69</v>
      </c>
      <c r="D77" s="85">
        <v>0.5</v>
      </c>
      <c r="E77" s="85" t="s">
        <v>75</v>
      </c>
      <c r="F77" s="86">
        <v>21275</v>
      </c>
      <c r="G77" s="87">
        <f t="shared" si="2"/>
        <v>10637.5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  <c r="IU77" s="63"/>
    </row>
    <row r="78" spans="1:255" s="64" customFormat="1" ht="12" customHeight="1" x14ac:dyDescent="0.25">
      <c r="A78" s="58"/>
      <c r="B78" s="84" t="s">
        <v>133</v>
      </c>
      <c r="C78" s="85" t="s">
        <v>59</v>
      </c>
      <c r="D78" s="85">
        <v>1</v>
      </c>
      <c r="E78" s="85" t="s">
        <v>134</v>
      </c>
      <c r="F78" s="86">
        <v>28750</v>
      </c>
      <c r="G78" s="87">
        <f t="shared" si="2"/>
        <v>28750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  <c r="IU78" s="63"/>
    </row>
    <row r="79" spans="1:255" s="64" customFormat="1" ht="12" customHeight="1" x14ac:dyDescent="0.25">
      <c r="A79" s="58"/>
      <c r="B79" s="84" t="s">
        <v>135</v>
      </c>
      <c r="C79" s="85" t="s">
        <v>69</v>
      </c>
      <c r="D79" s="85">
        <v>1</v>
      </c>
      <c r="E79" s="85" t="s">
        <v>117</v>
      </c>
      <c r="F79" s="86">
        <v>32200</v>
      </c>
      <c r="G79" s="87">
        <f t="shared" si="2"/>
        <v>32200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</row>
    <row r="80" spans="1:255" s="64" customFormat="1" ht="12" customHeight="1" x14ac:dyDescent="0.25">
      <c r="A80" s="58"/>
      <c r="B80" s="110" t="s">
        <v>31</v>
      </c>
      <c r="C80" s="85"/>
      <c r="D80" s="85"/>
      <c r="E80" s="85"/>
      <c r="F80" s="86"/>
      <c r="G80" s="87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  <c r="IU80" s="63"/>
    </row>
    <row r="81" spans="1:255" s="64" customFormat="1" ht="12" customHeight="1" x14ac:dyDescent="0.25">
      <c r="A81" s="58"/>
      <c r="B81" s="84" t="s">
        <v>145</v>
      </c>
      <c r="C81" s="85" t="s">
        <v>73</v>
      </c>
      <c r="D81" s="85">
        <v>2000</v>
      </c>
      <c r="E81" s="85" t="s">
        <v>100</v>
      </c>
      <c r="F81" s="86">
        <v>1150</v>
      </c>
      <c r="G81" s="87">
        <f t="shared" si="2"/>
        <v>2300000</v>
      </c>
      <c r="H81" s="111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  <c r="IU81" s="63"/>
    </row>
    <row r="82" spans="1:255" s="132" customFormat="1" ht="12" customHeight="1" x14ac:dyDescent="0.25">
      <c r="A82" s="127"/>
      <c r="B82" s="128" t="s">
        <v>146</v>
      </c>
      <c r="C82" s="129" t="s">
        <v>73</v>
      </c>
      <c r="D82" s="129">
        <v>1100</v>
      </c>
      <c r="E82" s="129" t="s">
        <v>66</v>
      </c>
      <c r="F82" s="130">
        <v>1450</v>
      </c>
      <c r="G82" s="131">
        <f>+D82*F82</f>
        <v>1595000</v>
      </c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  <c r="HQ82" s="133"/>
      <c r="HR82" s="133"/>
      <c r="HS82" s="133"/>
      <c r="HT82" s="133"/>
      <c r="HU82" s="133"/>
      <c r="HV82" s="133"/>
      <c r="HW82" s="133"/>
      <c r="HX82" s="133"/>
      <c r="HY82" s="133"/>
      <c r="HZ82" s="133"/>
      <c r="IA82" s="133"/>
      <c r="IB82" s="133"/>
      <c r="IC82" s="133"/>
      <c r="ID82" s="133"/>
      <c r="IE82" s="133"/>
      <c r="IF82" s="133"/>
      <c r="IG82" s="133"/>
      <c r="IH82" s="133"/>
      <c r="II82" s="133"/>
      <c r="IJ82" s="133"/>
      <c r="IK82" s="133"/>
      <c r="IL82" s="133"/>
      <c r="IM82" s="133"/>
      <c r="IN82" s="133"/>
      <c r="IO82" s="133"/>
      <c r="IP82" s="133"/>
      <c r="IQ82" s="133"/>
      <c r="IR82" s="133"/>
      <c r="IS82" s="133"/>
      <c r="IT82" s="133"/>
      <c r="IU82" s="133"/>
    </row>
    <row r="83" spans="1:255" s="132" customFormat="1" ht="12" customHeight="1" x14ac:dyDescent="0.25">
      <c r="A83" s="127"/>
      <c r="B83" s="128" t="s">
        <v>147</v>
      </c>
      <c r="C83" s="129" t="s">
        <v>59</v>
      </c>
      <c r="D83" s="129">
        <v>150</v>
      </c>
      <c r="E83" s="129" t="s">
        <v>148</v>
      </c>
      <c r="F83" s="130">
        <v>2400</v>
      </c>
      <c r="G83" s="131">
        <f>+D83*F83</f>
        <v>360000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  <c r="HQ83" s="133"/>
      <c r="HR83" s="133"/>
      <c r="HS83" s="133"/>
      <c r="HT83" s="133"/>
      <c r="HU83" s="133"/>
      <c r="HV83" s="133"/>
      <c r="HW83" s="133"/>
      <c r="HX83" s="133"/>
      <c r="HY83" s="133"/>
      <c r="HZ83" s="133"/>
      <c r="IA83" s="133"/>
      <c r="IB83" s="133"/>
      <c r="IC83" s="133"/>
      <c r="ID83" s="133"/>
      <c r="IE83" s="133"/>
      <c r="IF83" s="133"/>
      <c r="IG83" s="133"/>
      <c r="IH83" s="133"/>
      <c r="II83" s="133"/>
      <c r="IJ83" s="133"/>
      <c r="IK83" s="133"/>
      <c r="IL83" s="133"/>
      <c r="IM83" s="133"/>
      <c r="IN83" s="133"/>
      <c r="IO83" s="133"/>
      <c r="IP83" s="133"/>
      <c r="IQ83" s="133"/>
      <c r="IR83" s="133"/>
      <c r="IS83" s="133"/>
      <c r="IT83" s="133"/>
      <c r="IU83" s="133"/>
    </row>
    <row r="84" spans="1:255" s="132" customFormat="1" ht="12" customHeight="1" x14ac:dyDescent="0.25">
      <c r="A84" s="127"/>
      <c r="B84" s="128" t="s">
        <v>149</v>
      </c>
      <c r="C84" s="129" t="s">
        <v>59</v>
      </c>
      <c r="D84" s="129">
        <v>10</v>
      </c>
      <c r="E84" s="129" t="s">
        <v>148</v>
      </c>
      <c r="F84" s="130">
        <v>3565</v>
      </c>
      <c r="G84" s="131">
        <f>+D84*F84</f>
        <v>35650</v>
      </c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  <c r="HQ84" s="133"/>
      <c r="HR84" s="133"/>
      <c r="HS84" s="133"/>
      <c r="HT84" s="133"/>
      <c r="HU84" s="133"/>
      <c r="HV84" s="133"/>
      <c r="HW84" s="133"/>
      <c r="HX84" s="133"/>
      <c r="HY84" s="133"/>
      <c r="HZ84" s="133"/>
      <c r="IA84" s="133"/>
      <c r="IB84" s="133"/>
      <c r="IC84" s="133"/>
      <c r="ID84" s="133"/>
      <c r="IE84" s="133"/>
      <c r="IF84" s="133"/>
      <c r="IG84" s="133"/>
      <c r="IH84" s="133"/>
      <c r="II84" s="133"/>
      <c r="IJ84" s="133"/>
      <c r="IK84" s="133"/>
      <c r="IL84" s="133"/>
      <c r="IM84" s="133"/>
      <c r="IN84" s="133"/>
      <c r="IO84" s="133"/>
      <c r="IP84" s="133"/>
      <c r="IQ84" s="133"/>
      <c r="IR84" s="133"/>
      <c r="IS84" s="133"/>
      <c r="IT84" s="133"/>
      <c r="IU84" s="133"/>
    </row>
    <row r="85" spans="1:255" s="64" customFormat="1" ht="12" customHeight="1" x14ac:dyDescent="0.25">
      <c r="A85" s="58"/>
      <c r="B85" s="84" t="s">
        <v>150</v>
      </c>
      <c r="C85" s="85" t="s">
        <v>73</v>
      </c>
      <c r="D85" s="85">
        <v>5300</v>
      </c>
      <c r="E85" s="85" t="s">
        <v>100</v>
      </c>
      <c r="F85" s="86">
        <v>920</v>
      </c>
      <c r="G85" s="87">
        <f t="shared" si="2"/>
        <v>4876000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  <c r="IU85" s="63"/>
    </row>
    <row r="86" spans="1:255" ht="12.75" customHeight="1" x14ac:dyDescent="0.25">
      <c r="A86" s="5"/>
      <c r="B86" s="8" t="s">
        <v>30</v>
      </c>
      <c r="C86" s="9"/>
      <c r="D86" s="9"/>
      <c r="E86" s="9"/>
      <c r="F86" s="88"/>
      <c r="G86" s="89">
        <f>SUM(G51:G85)</f>
        <v>14343753.300000001</v>
      </c>
    </row>
    <row r="87" spans="1:255" s="1" customFormat="1" ht="12" customHeight="1" x14ac:dyDescent="0.25">
      <c r="A87" s="2"/>
      <c r="B87" s="79"/>
      <c r="C87" s="81"/>
      <c r="D87" s="81"/>
      <c r="E87" s="81"/>
      <c r="F87" s="90"/>
      <c r="G87" s="91"/>
    </row>
    <row r="88" spans="1:255" ht="12" customHeight="1" x14ac:dyDescent="0.25">
      <c r="A88" s="5"/>
      <c r="B88" s="15" t="s">
        <v>31</v>
      </c>
      <c r="C88" s="16"/>
      <c r="D88" s="17"/>
      <c r="E88" s="17"/>
      <c r="F88" s="18"/>
      <c r="G88" s="19"/>
    </row>
    <row r="89" spans="1:255" ht="24" customHeight="1" x14ac:dyDescent="0.25">
      <c r="A89" s="5"/>
      <c r="B89" s="20" t="s">
        <v>32</v>
      </c>
      <c r="C89" s="83" t="s">
        <v>28</v>
      </c>
      <c r="D89" s="83" t="s">
        <v>29</v>
      </c>
      <c r="E89" s="20" t="s">
        <v>17</v>
      </c>
      <c r="F89" s="83" t="s">
        <v>18</v>
      </c>
      <c r="G89" s="20" t="s">
        <v>19</v>
      </c>
    </row>
    <row r="90" spans="1:255" s="64" customFormat="1" ht="12" customHeight="1" x14ac:dyDescent="0.25">
      <c r="A90" s="58"/>
      <c r="B90" s="84" t="s">
        <v>136</v>
      </c>
      <c r="C90" s="85" t="s">
        <v>58</v>
      </c>
      <c r="D90" s="85">
        <v>6</v>
      </c>
      <c r="E90" s="85" t="s">
        <v>137</v>
      </c>
      <c r="F90" s="86">
        <v>200000</v>
      </c>
      <c r="G90" s="87">
        <f>+F90*D90</f>
        <v>1200000</v>
      </c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  <c r="IU90" s="63"/>
    </row>
    <row r="91" spans="1:255" ht="12.75" customHeight="1" x14ac:dyDescent="0.25">
      <c r="A91" s="5"/>
      <c r="B91" s="8" t="s">
        <v>33</v>
      </c>
      <c r="C91" s="9"/>
      <c r="D91" s="9"/>
      <c r="E91" s="9"/>
      <c r="F91" s="88"/>
      <c r="G91" s="89">
        <f>SUM(G90:G90)</f>
        <v>1200000</v>
      </c>
    </row>
    <row r="92" spans="1:255" s="1" customFormat="1" ht="12" customHeight="1" x14ac:dyDescent="0.25">
      <c r="A92" s="2"/>
      <c r="B92" s="21"/>
      <c r="C92" s="21"/>
      <c r="D92" s="21"/>
      <c r="E92" s="21"/>
      <c r="F92" s="22"/>
      <c r="G92" s="23"/>
    </row>
    <row r="93" spans="1:255" ht="12" customHeight="1" x14ac:dyDescent="0.25">
      <c r="A93" s="10"/>
      <c r="B93" s="92" t="s">
        <v>34</v>
      </c>
      <c r="C93" s="93"/>
      <c r="D93" s="93"/>
      <c r="E93" s="93"/>
      <c r="F93" s="93"/>
      <c r="G93" s="94">
        <f>G33+G38+G47+G86+G91</f>
        <v>24248753.300000001</v>
      </c>
    </row>
    <row r="94" spans="1:255" ht="12" customHeight="1" x14ac:dyDescent="0.25">
      <c r="A94" s="10"/>
      <c r="B94" s="95" t="s">
        <v>35</v>
      </c>
      <c r="C94" s="96"/>
      <c r="D94" s="96"/>
      <c r="E94" s="96"/>
      <c r="F94" s="96"/>
      <c r="G94" s="97">
        <f>G93*0.05</f>
        <v>1212437.665</v>
      </c>
    </row>
    <row r="95" spans="1:255" ht="12" customHeight="1" x14ac:dyDescent="0.25">
      <c r="A95" s="10"/>
      <c r="B95" s="98" t="s">
        <v>36</v>
      </c>
      <c r="C95" s="99"/>
      <c r="D95" s="99"/>
      <c r="E95" s="99"/>
      <c r="F95" s="99"/>
      <c r="G95" s="100">
        <f>G94+G93</f>
        <v>25461190.965</v>
      </c>
    </row>
    <row r="96" spans="1:255" ht="12" customHeight="1" x14ac:dyDescent="0.25">
      <c r="A96" s="10"/>
      <c r="B96" s="95" t="s">
        <v>37</v>
      </c>
      <c r="C96" s="96"/>
      <c r="D96" s="96"/>
      <c r="E96" s="96"/>
      <c r="F96" s="96"/>
      <c r="G96" s="97">
        <f>G11</f>
        <v>28000000</v>
      </c>
    </row>
    <row r="97" spans="1:255" ht="12" customHeight="1" x14ac:dyDescent="0.25">
      <c r="A97" s="10"/>
      <c r="B97" s="101" t="s">
        <v>38</v>
      </c>
      <c r="C97" s="102"/>
      <c r="D97" s="102"/>
      <c r="E97" s="102"/>
      <c r="F97" s="102"/>
      <c r="G97" s="103">
        <f>G96-G95</f>
        <v>2538809.0350000001</v>
      </c>
    </row>
    <row r="98" spans="1:255" s="107" customFormat="1" ht="12.75" customHeight="1" x14ac:dyDescent="0.25">
      <c r="A98" s="104"/>
      <c r="B98" s="24" t="s">
        <v>138</v>
      </c>
      <c r="C98" s="25"/>
      <c r="D98" s="25"/>
      <c r="E98" s="25"/>
      <c r="F98" s="25"/>
      <c r="G98" s="105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EF98" s="106"/>
      <c r="EG98" s="106"/>
      <c r="EH98" s="106"/>
      <c r="EI98" s="106"/>
      <c r="EJ98" s="106"/>
      <c r="EK98" s="106"/>
      <c r="EL98" s="106"/>
      <c r="EM98" s="106"/>
      <c r="EN98" s="106"/>
      <c r="EO98" s="106"/>
      <c r="EP98" s="106"/>
      <c r="EQ98" s="106"/>
      <c r="ER98" s="106"/>
      <c r="ES98" s="106"/>
      <c r="ET98" s="106"/>
      <c r="EU98" s="106"/>
      <c r="EV98" s="106"/>
      <c r="EW98" s="106"/>
      <c r="EX98" s="106"/>
      <c r="EY98" s="106"/>
      <c r="EZ98" s="106"/>
      <c r="FA98" s="106"/>
      <c r="FB98" s="106"/>
      <c r="FC98" s="106"/>
      <c r="FD98" s="106"/>
      <c r="FE98" s="106"/>
      <c r="FF98" s="106"/>
      <c r="FG98" s="106"/>
      <c r="FH98" s="106"/>
      <c r="FI98" s="106"/>
      <c r="FJ98" s="106"/>
      <c r="FK98" s="106"/>
      <c r="FL98" s="106"/>
      <c r="FM98" s="106"/>
      <c r="FN98" s="106"/>
      <c r="FO98" s="106"/>
      <c r="FP98" s="106"/>
      <c r="FQ98" s="106"/>
      <c r="FR98" s="106"/>
      <c r="FS98" s="106"/>
      <c r="FT98" s="106"/>
      <c r="FU98" s="106"/>
      <c r="FV98" s="106"/>
      <c r="FW98" s="106"/>
      <c r="FX98" s="106"/>
      <c r="FY98" s="106"/>
      <c r="FZ98" s="106"/>
      <c r="GA98" s="106"/>
      <c r="GB98" s="106"/>
      <c r="GC98" s="106"/>
      <c r="GD98" s="106"/>
      <c r="GE98" s="106"/>
      <c r="GF98" s="106"/>
      <c r="GG98" s="106"/>
      <c r="GH98" s="106"/>
      <c r="GI98" s="106"/>
      <c r="GJ98" s="106"/>
      <c r="GK98" s="106"/>
      <c r="GL98" s="106"/>
      <c r="GM98" s="106"/>
      <c r="GN98" s="106"/>
      <c r="GO98" s="106"/>
      <c r="GP98" s="106"/>
      <c r="GQ98" s="106"/>
      <c r="GR98" s="106"/>
      <c r="GS98" s="106"/>
      <c r="GT98" s="106"/>
      <c r="GU98" s="106"/>
      <c r="GV98" s="106"/>
      <c r="GW98" s="106"/>
      <c r="GX98" s="106"/>
      <c r="GY98" s="106"/>
      <c r="GZ98" s="106"/>
      <c r="HA98" s="106"/>
      <c r="HB98" s="106"/>
      <c r="HC98" s="106"/>
      <c r="HD98" s="106"/>
      <c r="HE98" s="106"/>
      <c r="HF98" s="106"/>
      <c r="HG98" s="106"/>
      <c r="HH98" s="106"/>
      <c r="HI98" s="106"/>
      <c r="HJ98" s="106"/>
      <c r="HK98" s="106"/>
      <c r="HL98" s="106"/>
      <c r="HM98" s="106"/>
      <c r="HN98" s="106"/>
      <c r="HO98" s="106"/>
      <c r="HP98" s="106"/>
      <c r="HQ98" s="106"/>
      <c r="HR98" s="106"/>
      <c r="HS98" s="106"/>
      <c r="HT98" s="106"/>
      <c r="HU98" s="106"/>
      <c r="HV98" s="106"/>
      <c r="HW98" s="106"/>
      <c r="HX98" s="106"/>
      <c r="HY98" s="106"/>
      <c r="HZ98" s="106"/>
      <c r="IA98" s="106"/>
      <c r="IB98" s="106"/>
      <c r="IC98" s="106"/>
      <c r="ID98" s="106"/>
      <c r="IE98" s="106"/>
      <c r="IF98" s="106"/>
      <c r="IG98" s="106"/>
      <c r="IH98" s="106"/>
      <c r="II98" s="106"/>
      <c r="IJ98" s="106"/>
      <c r="IK98" s="106"/>
      <c r="IL98" s="106"/>
      <c r="IM98" s="106"/>
      <c r="IN98" s="106"/>
      <c r="IO98" s="106"/>
      <c r="IP98" s="106"/>
      <c r="IQ98" s="106"/>
      <c r="IR98" s="106"/>
      <c r="IS98" s="106"/>
      <c r="IT98" s="106"/>
      <c r="IU98" s="106"/>
    </row>
    <row r="99" spans="1:255" s="1" customFormat="1" ht="12.75" customHeight="1" thickBot="1" x14ac:dyDescent="0.3">
      <c r="A99" s="10"/>
      <c r="B99" s="27"/>
      <c r="C99" s="25"/>
      <c r="D99" s="25"/>
      <c r="E99" s="25"/>
      <c r="F99" s="25"/>
      <c r="G99" s="26"/>
    </row>
    <row r="100" spans="1:255" s="1" customFormat="1" ht="12" customHeight="1" x14ac:dyDescent="0.25">
      <c r="A100" s="10"/>
      <c r="B100" s="28" t="s">
        <v>139</v>
      </c>
      <c r="C100" s="29"/>
      <c r="D100" s="29"/>
      <c r="E100" s="29"/>
      <c r="F100" s="30"/>
      <c r="G100" s="26"/>
    </row>
    <row r="101" spans="1:255" s="1" customFormat="1" ht="12" customHeight="1" x14ac:dyDescent="0.25">
      <c r="A101" s="10"/>
      <c r="B101" s="31" t="s">
        <v>39</v>
      </c>
      <c r="C101" s="32"/>
      <c r="D101" s="32"/>
      <c r="E101" s="32"/>
      <c r="F101" s="33"/>
      <c r="G101" s="26"/>
    </row>
    <row r="102" spans="1:255" s="1" customFormat="1" ht="12" customHeight="1" x14ac:dyDescent="0.25">
      <c r="A102" s="10"/>
      <c r="B102" s="31" t="s">
        <v>40</v>
      </c>
      <c r="C102" s="32"/>
      <c r="D102" s="32"/>
      <c r="E102" s="32"/>
      <c r="F102" s="33"/>
      <c r="G102" s="26"/>
    </row>
    <row r="103" spans="1:255" s="1" customFormat="1" ht="12" customHeight="1" x14ac:dyDescent="0.25">
      <c r="A103" s="10"/>
      <c r="B103" s="31" t="s">
        <v>41</v>
      </c>
      <c r="C103" s="32"/>
      <c r="D103" s="32"/>
      <c r="E103" s="32"/>
      <c r="F103" s="33"/>
      <c r="G103" s="26"/>
    </row>
    <row r="104" spans="1:255" s="1" customFormat="1" ht="12" customHeight="1" x14ac:dyDescent="0.25">
      <c r="A104" s="10"/>
      <c r="B104" s="31" t="s">
        <v>42</v>
      </c>
      <c r="C104" s="32"/>
      <c r="D104" s="32"/>
      <c r="E104" s="32"/>
      <c r="F104" s="33"/>
      <c r="G104" s="26"/>
    </row>
    <row r="105" spans="1:255" s="1" customFormat="1" ht="12" customHeight="1" x14ac:dyDescent="0.25">
      <c r="A105" s="10"/>
      <c r="B105" s="31" t="s">
        <v>43</v>
      </c>
      <c r="C105" s="32"/>
      <c r="D105" s="32"/>
      <c r="E105" s="32"/>
      <c r="F105" s="33"/>
      <c r="G105" s="26"/>
    </row>
    <row r="106" spans="1:255" s="1" customFormat="1" ht="12.75" customHeight="1" thickBot="1" x14ac:dyDescent="0.3">
      <c r="A106" s="10"/>
      <c r="B106" s="34" t="s">
        <v>44</v>
      </c>
      <c r="C106" s="35"/>
      <c r="D106" s="35"/>
      <c r="E106" s="35"/>
      <c r="F106" s="36"/>
      <c r="G106" s="26"/>
    </row>
    <row r="107" spans="1:255" s="1" customFormat="1" ht="12.75" customHeight="1" x14ac:dyDescent="0.25">
      <c r="A107" s="10"/>
      <c r="B107" s="27"/>
      <c r="C107" s="32"/>
      <c r="D107" s="32"/>
      <c r="E107" s="32"/>
      <c r="F107" s="32"/>
      <c r="G107" s="26"/>
    </row>
    <row r="108" spans="1:255" s="1" customFormat="1" ht="15" customHeight="1" thickBot="1" x14ac:dyDescent="0.3">
      <c r="A108" s="10"/>
      <c r="B108" s="114" t="s">
        <v>45</v>
      </c>
      <c r="C108" s="115"/>
      <c r="D108" s="37"/>
      <c r="E108" s="38"/>
      <c r="F108" s="38"/>
      <c r="G108" s="26"/>
    </row>
    <row r="109" spans="1:255" s="1" customFormat="1" ht="12" customHeight="1" x14ac:dyDescent="0.25">
      <c r="A109" s="10"/>
      <c r="B109" s="39" t="s">
        <v>32</v>
      </c>
      <c r="C109" s="40" t="s">
        <v>46</v>
      </c>
      <c r="D109" s="41" t="s">
        <v>47</v>
      </c>
      <c r="E109" s="38"/>
      <c r="F109" s="38"/>
      <c r="G109" s="26"/>
    </row>
    <row r="110" spans="1:255" s="1" customFormat="1" ht="12" customHeight="1" x14ac:dyDescent="0.25">
      <c r="A110" s="10"/>
      <c r="B110" s="42" t="s">
        <v>48</v>
      </c>
      <c r="C110" s="43">
        <f>G33</f>
        <v>8100000</v>
      </c>
      <c r="D110" s="57">
        <f>(C110/$C$116)</f>
        <v>0.31813123004083327</v>
      </c>
      <c r="E110" s="38"/>
      <c r="F110" s="38"/>
      <c r="G110" s="26"/>
    </row>
    <row r="111" spans="1:255" s="1" customFormat="1" ht="12" customHeight="1" x14ac:dyDescent="0.25">
      <c r="A111" s="10"/>
      <c r="B111" s="42" t="s">
        <v>49</v>
      </c>
      <c r="C111" s="43">
        <f>G38</f>
        <v>100000</v>
      </c>
      <c r="D111" s="57">
        <f t="shared" ref="D111:D115" si="3">(C111/$C$116)</f>
        <v>3.9275460498868304E-3</v>
      </c>
      <c r="E111" s="38"/>
      <c r="F111" s="38"/>
      <c r="G111" s="26"/>
    </row>
    <row r="112" spans="1:255" s="1" customFormat="1" ht="12" customHeight="1" x14ac:dyDescent="0.25">
      <c r="A112" s="10"/>
      <c r="B112" s="42" t="s">
        <v>50</v>
      </c>
      <c r="C112" s="43">
        <f>G47</f>
        <v>505000</v>
      </c>
      <c r="D112" s="57">
        <f t="shared" si="3"/>
        <v>1.9834107551928493E-2</v>
      </c>
      <c r="E112" s="38"/>
      <c r="F112" s="38"/>
      <c r="G112" s="26"/>
    </row>
    <row r="113" spans="1:7" s="1" customFormat="1" ht="12" customHeight="1" x14ac:dyDescent="0.25">
      <c r="A113" s="10"/>
      <c r="B113" s="42" t="s">
        <v>27</v>
      </c>
      <c r="C113" s="43">
        <f>G86</f>
        <v>14343753.300000001</v>
      </c>
      <c r="D113" s="57">
        <f t="shared" si="3"/>
        <v>0.5633575161396619</v>
      </c>
      <c r="E113" s="38"/>
      <c r="F113" s="38"/>
      <c r="G113" s="26"/>
    </row>
    <row r="114" spans="1:7" s="1" customFormat="1" ht="12" customHeight="1" x14ac:dyDescent="0.25">
      <c r="A114" s="10"/>
      <c r="B114" s="42" t="s">
        <v>51</v>
      </c>
      <c r="C114" s="44">
        <f>G91</f>
        <v>1200000</v>
      </c>
      <c r="D114" s="57">
        <f t="shared" si="3"/>
        <v>4.7130552598641962E-2</v>
      </c>
      <c r="E114" s="45"/>
      <c r="F114" s="45"/>
      <c r="G114" s="26"/>
    </row>
    <row r="115" spans="1:7" s="1" customFormat="1" ht="12" customHeight="1" x14ac:dyDescent="0.25">
      <c r="A115" s="10"/>
      <c r="B115" s="42" t="s">
        <v>52</v>
      </c>
      <c r="C115" s="44">
        <f>G94</f>
        <v>1212437.665</v>
      </c>
      <c r="D115" s="57">
        <f t="shared" si="3"/>
        <v>4.7619047619047623E-2</v>
      </c>
      <c r="E115" s="45"/>
      <c r="F115" s="45"/>
      <c r="G115" s="26"/>
    </row>
    <row r="116" spans="1:7" s="1" customFormat="1" ht="12.75" customHeight="1" thickBot="1" x14ac:dyDescent="0.3">
      <c r="A116" s="10"/>
      <c r="B116" s="46" t="s">
        <v>53</v>
      </c>
      <c r="C116" s="47">
        <f>SUM(C110:C115)</f>
        <v>25461190.965</v>
      </c>
      <c r="D116" s="48">
        <f>SUM(D110:D115)</f>
        <v>1</v>
      </c>
      <c r="E116" s="45"/>
      <c r="F116" s="45"/>
      <c r="G116" s="26"/>
    </row>
    <row r="117" spans="1:7" s="1" customFormat="1" ht="12" customHeight="1" x14ac:dyDescent="0.25">
      <c r="A117" s="10"/>
      <c r="B117" s="27"/>
      <c r="C117" s="25"/>
      <c r="D117" s="25"/>
      <c r="E117" s="25"/>
      <c r="F117" s="25"/>
      <c r="G117" s="26"/>
    </row>
    <row r="118" spans="1:7" s="1" customFormat="1" ht="12.75" customHeight="1" thickBot="1" x14ac:dyDescent="0.3">
      <c r="A118" s="10"/>
      <c r="B118" s="14"/>
      <c r="C118" s="25"/>
      <c r="D118" s="25"/>
      <c r="E118" s="25"/>
      <c r="F118" s="25"/>
      <c r="G118" s="26"/>
    </row>
    <row r="119" spans="1:7" s="1" customFormat="1" ht="12" customHeight="1" thickBot="1" x14ac:dyDescent="0.3">
      <c r="A119" s="10"/>
      <c r="B119" s="116" t="s">
        <v>151</v>
      </c>
      <c r="C119" s="117"/>
      <c r="D119" s="117"/>
      <c r="E119" s="118"/>
      <c r="F119" s="45"/>
      <c r="G119" s="26"/>
    </row>
    <row r="120" spans="1:7" s="1" customFormat="1" ht="12" customHeight="1" x14ac:dyDescent="0.25">
      <c r="A120" s="10"/>
      <c r="B120" s="49" t="s">
        <v>152</v>
      </c>
      <c r="C120" s="50">
        <v>90000</v>
      </c>
      <c r="D120" s="50">
        <f>G8</f>
        <v>100000</v>
      </c>
      <c r="E120" s="50">
        <v>110000</v>
      </c>
      <c r="F120" s="51"/>
      <c r="G120" s="52"/>
    </row>
    <row r="121" spans="1:7" s="1" customFormat="1" ht="12.75" customHeight="1" thickBot="1" x14ac:dyDescent="0.3">
      <c r="A121" s="10"/>
      <c r="B121" s="46" t="s">
        <v>153</v>
      </c>
      <c r="C121" s="47">
        <f>(G95/C120)</f>
        <v>282.90212183333335</v>
      </c>
      <c r="D121" s="47">
        <f>(G95/D120)</f>
        <v>254.61190965</v>
      </c>
      <c r="E121" s="53">
        <f>(G95/E120)</f>
        <v>231.46537240909092</v>
      </c>
      <c r="F121" s="51"/>
      <c r="G121" s="52"/>
    </row>
    <row r="122" spans="1:7" s="1" customFormat="1" ht="15.6" customHeight="1" x14ac:dyDescent="0.25">
      <c r="A122" s="10"/>
      <c r="B122" s="54" t="s">
        <v>54</v>
      </c>
      <c r="C122" s="55"/>
      <c r="D122" s="55"/>
      <c r="E122" s="55"/>
      <c r="F122" s="55"/>
      <c r="G122" s="56"/>
    </row>
  </sheetData>
  <mergeCells count="10">
    <mergeCell ref="B16:G16"/>
    <mergeCell ref="B108:C108"/>
    <mergeCell ref="B119:E119"/>
    <mergeCell ref="E8:F8"/>
    <mergeCell ref="E9:F9"/>
    <mergeCell ref="E10:F10"/>
    <mergeCell ref="E12:F12"/>
    <mergeCell ref="E13:F13"/>
    <mergeCell ref="E14:F14"/>
    <mergeCell ref="E11:F1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ENTUTORADO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2023-02-14T18:32:33Z</dcterms:modified>
</cp:coreProperties>
</file>