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B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0" i="1" l="1"/>
  <c r="G57" i="1" l="1"/>
  <c r="G55" i="1"/>
  <c r="G50" i="1"/>
  <c r="G49" i="1"/>
  <c r="G48" i="1"/>
  <c r="G47" i="1"/>
  <c r="G46" i="1"/>
  <c r="G45" i="1"/>
  <c r="G44" i="1"/>
  <c r="G29" i="1"/>
  <c r="G28" i="1"/>
  <c r="G27" i="1"/>
  <c r="G26" i="1"/>
  <c r="G25" i="1"/>
  <c r="G24" i="1"/>
  <c r="G23" i="1"/>
  <c r="G22" i="1"/>
  <c r="G12" i="1"/>
  <c r="G58" i="1" l="1"/>
  <c r="C81" i="1" s="1"/>
  <c r="G51" i="1"/>
  <c r="G63" i="1"/>
  <c r="C80" i="1" l="1"/>
  <c r="G40" i="1"/>
  <c r="C79" i="1" s="1"/>
  <c r="C77" i="1"/>
  <c r="G35" i="1" l="1"/>
  <c r="G60" i="1" s="1"/>
  <c r="G61" i="1" l="1"/>
  <c r="G62" i="1" l="1"/>
  <c r="G64" i="1" s="1"/>
  <c r="C82" i="1"/>
  <c r="C88" i="1" l="1"/>
  <c r="C83" i="1"/>
  <c r="D82" i="1" s="1"/>
  <c r="D88" i="1"/>
  <c r="E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<sst xmlns="http://schemas.openxmlformats.org/spreadsheetml/2006/main" count="148" uniqueCount="102">
  <si>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</si>
  <si>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</si>
  <si>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</si>
  <si>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</si>
  <si>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</si>
  <si>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</si>
  <si>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</si>
  <si>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</si>
  <si>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</si>
  <si>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</si>
  <si>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</si>
  <si>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</si>
  <si>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</si>
  <si>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</si>
  <si>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</si>
  <si>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</si>
  <si>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</si>
  <si>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</si>
  <si>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</si>
  <si>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</si>
  <si>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</si>
  <si>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</si>
  <si>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</si>
  <si>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</si>
  <si>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</si>
  <si>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</si>
  <si>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</si>
  <si>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</si>
  <si>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</si>
  <si>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</si>
  <si>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</si>
  <si>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</si>
  <si>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</si>
  <si>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</si>
  <si>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</si>
  <si>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</si>
  <si>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</si>
  <si>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</si>
  <si>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</si>
  <si>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</si>
  <si>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</si>
  <si>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</si>
  <si>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</si>
  <si>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</si>
  <si>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</si>
  <si>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</si>
  <si>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</si>
  <si>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</si>
  <si>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</si>
  <si>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</si>
  <si>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</si>
  <si>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</si>
  <si>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</si>
  <si>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</si>
  <si>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</si>
  <si>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</si>
  <si>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PRECIO ESPERADO ($/KG)</t>
  </si>
  <si>
    <t>B. O'Higgins</t>
  </si>
  <si>
    <t>2.  Precio de Insumos corresponde a  precios  colocados en el predio del agricultor.</t>
  </si>
  <si>
    <t>Rendimiento (Un/hà)</t>
  </si>
  <si>
    <t>Costo unitario ($/Un) (*)</t>
  </si>
  <si>
    <t>BOVINOS DE CARNE</t>
  </si>
  <si>
    <t>Criollo</t>
  </si>
  <si>
    <t>Medio</t>
  </si>
  <si>
    <t xml:space="preserve">Abril </t>
  </si>
  <si>
    <t>Mercado regional</t>
  </si>
  <si>
    <t>mayo - junio</t>
  </si>
  <si>
    <t>Sequia</t>
  </si>
  <si>
    <t>RENDIMIENTO (Kg / 8 Novillo.)</t>
  </si>
  <si>
    <t>Labores Rebaño</t>
  </si>
  <si>
    <t>Areteo con DIIO</t>
  </si>
  <si>
    <t>Marzo</t>
  </si>
  <si>
    <t>Alimentación</t>
  </si>
  <si>
    <t>Enero-Diciembre</t>
  </si>
  <si>
    <t>Desparasitación</t>
  </si>
  <si>
    <t>Marzo y Septiembre</t>
  </si>
  <si>
    <t>Vacunación</t>
  </si>
  <si>
    <t>Pesaje de animales</t>
  </si>
  <si>
    <t>Declaración de existencia y movimiento animal</t>
  </si>
  <si>
    <t>Mayo - Agosto</t>
  </si>
  <si>
    <t>Evaluación de hembras al encaste</t>
  </si>
  <si>
    <t>Traslados a pradera de rulo</t>
  </si>
  <si>
    <t>Antiparasitario (1cc x c/50 kg) 2 dosis Microdes Plus 500 cc</t>
  </si>
  <si>
    <t>cc</t>
  </si>
  <si>
    <t>Vacunas Clostribac 8 Gold (2cc x animal &gt;6 meses)</t>
  </si>
  <si>
    <t>Fardos de caña maiz</t>
  </si>
  <si>
    <t>Marzo-Agosto</t>
  </si>
  <si>
    <t>Guano de Broiler</t>
  </si>
  <si>
    <t>m3</t>
  </si>
  <si>
    <t>Arriendo de talaje</t>
  </si>
  <si>
    <t>Septiembre-Febrero</t>
  </si>
  <si>
    <t>Medicamentos emergencias</t>
  </si>
  <si>
    <t>Aretes</t>
  </si>
  <si>
    <t>unidad</t>
  </si>
  <si>
    <t>Traslados a ferias</t>
  </si>
  <si>
    <t>Mayo - Junio</t>
  </si>
  <si>
    <t>Comision y gastos Feria (limpieza de corrales, camion, etc)</t>
  </si>
  <si>
    <t>Asesoria Veterinario</t>
  </si>
  <si>
    <t>marzo - septiembre</t>
  </si>
  <si>
    <t>3. Precio esperado por ventas corresponde a precio colocado en Feria Melipilla.</t>
  </si>
  <si>
    <t>01-01-2023</t>
  </si>
  <si>
    <t>COSTOS DIRECTOS DE PRODUCCIÓN POR 8 NOVILLOS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</si>
</sst>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name val="Calibri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7" fillId="0" borderId="16" applyFont="0" applyFill="0" applyBorder="0" applyAlignment="0" applyProtection="0"/>
    <xf numFmtId="166" fontId="1" fillId="0" borderId="16" applyFont="0" applyFill="0" applyBorder="0" applyAlignment="0" applyProtection="0"/>
    <xf numFmtId="41" fontId="18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3" fillId="7" borderId="16" xfId="0" applyFont="1" applyFill="1" applyBorder="1" applyAlignment="1"/>
    <xf numFmtId="49" fontId="11" fillId="8" borderId="17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4" fontId="15" fillId="2" borderId="16" xfId="0" applyNumberFormat="1" applyFont="1" applyFill="1" applyBorder="1" applyAlignment="1">
      <alignment vertical="center"/>
    </xf>
    <xf numFmtId="0" fontId="13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5" borderId="19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164" fontId="2" fillId="3" borderId="23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164" fontId="2" fillId="5" borderId="23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2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11" fillId="8" borderId="27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49" fontId="11" fillId="2" borderId="29" xfId="0" applyNumberFormat="1" applyFont="1" applyFill="1" applyBorder="1" applyAlignment="1">
      <alignment vertical="center"/>
    </xf>
    <xf numFmtId="9" fontId="13" fillId="2" borderId="30" xfId="0" applyNumberFormat="1" applyFont="1" applyFill="1" applyBorder="1" applyAlignment="1"/>
    <xf numFmtId="49" fontId="11" fillId="8" borderId="31" xfId="0" applyNumberFormat="1" applyFont="1" applyFill="1" applyBorder="1" applyAlignment="1">
      <alignment vertical="center"/>
    </xf>
    <xf numFmtId="165" fontId="11" fillId="8" borderId="32" xfId="0" applyNumberFormat="1" applyFont="1" applyFill="1" applyBorder="1" applyAlignment="1">
      <alignment vertical="center"/>
    </xf>
    <xf numFmtId="9" fontId="11" fillId="8" borderId="33" xfId="0" applyNumberFormat="1" applyFont="1" applyFill="1" applyBorder="1" applyAlignment="1">
      <alignment vertical="center"/>
    </xf>
    <xf numFmtId="0" fontId="13" fillId="9" borderId="36" xfId="0" applyFont="1" applyFill="1" applyBorder="1" applyAlignment="1"/>
    <xf numFmtId="0" fontId="13" fillId="2" borderId="16" xfId="0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49" fontId="11" fillId="2" borderId="37" xfId="0" applyNumberFormat="1" applyFont="1" applyFill="1" applyBorder="1" applyAlignment="1">
      <alignment vertical="center"/>
    </xf>
    <xf numFmtId="0" fontId="13" fillId="2" borderId="38" xfId="0" applyFont="1" applyFill="1" applyBorder="1" applyAlignment="1"/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49" fontId="13" fillId="2" borderId="42" xfId="0" applyNumberFormat="1" applyFont="1" applyFill="1" applyBorder="1" applyAlignment="1">
      <alignment vertical="center"/>
    </xf>
    <xf numFmtId="0" fontId="13" fillId="2" borderId="43" xfId="0" applyFont="1" applyFill="1" applyBorder="1" applyAlignment="1"/>
    <xf numFmtId="0" fontId="13" fillId="2" borderId="44" xfId="0" applyFont="1" applyFill="1" applyBorder="1" applyAlignment="1"/>
    <xf numFmtId="0" fontId="11" fillId="7" borderId="16" xfId="0" applyFont="1" applyFill="1" applyBorder="1" applyAlignment="1">
      <alignment vertical="center"/>
    </xf>
    <xf numFmtId="0" fontId="8" fillId="9" borderId="15" xfId="0" applyFont="1" applyFill="1" applyBorder="1" applyAlignment="1">
      <alignment vertical="center"/>
    </xf>
    <xf numFmtId="49" fontId="16" fillId="9" borderId="16" xfId="0" applyNumberFormat="1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8" fillId="9" borderId="45" xfId="0" applyFont="1" applyFill="1" applyBorder="1" applyAlignment="1">
      <alignment vertical="center"/>
    </xf>
    <xf numFmtId="49" fontId="11" fillId="8" borderId="4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1" fillId="8" borderId="32" xfId="0" applyNumberFormat="1" applyFont="1" applyFill="1" applyBorder="1" applyAlignment="1">
      <alignment horizontal="center" vertical="center"/>
    </xf>
    <xf numFmtId="165" fontId="11" fillId="8" borderId="3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0" xfId="0" applyNumberFormat="1" applyFont="1" applyFill="1" applyBorder="1" applyAlignment="1">
      <alignment vertical="center" wrapText="1"/>
    </xf>
    <xf numFmtId="0" fontId="4" fillId="10" borderId="51" xfId="0" applyFont="1" applyFill="1" applyBorder="1" applyAlignment="1">
      <alignment horizontal="right"/>
    </xf>
    <xf numFmtId="0" fontId="4" fillId="2" borderId="6" xfId="0" applyFont="1" applyFill="1" applyBorder="1"/>
    <xf numFmtId="3" fontId="4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4" fillId="2" borderId="50" xfId="0" applyNumberFormat="1" applyFont="1" applyFill="1" applyBorder="1" applyAlignment="1">
      <alignment vertical="center" wrapText="1"/>
    </xf>
    <xf numFmtId="0" fontId="4" fillId="10" borderId="51" xfId="0" applyFont="1" applyFill="1" applyBorder="1" applyAlignment="1">
      <alignment horizontal="right" vertical="center" wrapText="1"/>
    </xf>
    <xf numFmtId="17" fontId="4" fillId="0" borderId="51" xfId="0" applyNumberFormat="1" applyFont="1" applyFill="1" applyBorder="1" applyAlignment="1">
      <alignment horizontal="right" vertical="center"/>
    </xf>
    <xf numFmtId="0" fontId="4" fillId="10" borderId="51" xfId="0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51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17" fontId="4" fillId="0" borderId="51" xfId="0" applyNumberFormat="1" applyFont="1" applyBorder="1" applyAlignment="1">
      <alignment horizontal="right" vertical="center"/>
    </xf>
    <xf numFmtId="17" fontId="4" fillId="10" borderId="51" xfId="0" applyNumberFormat="1" applyFont="1" applyFill="1" applyBorder="1" applyAlignment="1">
      <alignment horizontal="right" vertical="center"/>
    </xf>
    <xf numFmtId="0" fontId="4" fillId="0" borderId="51" xfId="0" applyFont="1" applyBorder="1" applyAlignment="1">
      <alignment horizontal="right" vertical="center" wrapText="1"/>
    </xf>
    <xf numFmtId="0" fontId="3" fillId="2" borderId="53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49" fontId="19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41" fontId="11" fillId="8" borderId="47" xfId="3" applyFont="1" applyFill="1" applyBorder="1" applyAlignment="1">
      <alignment vertical="center"/>
    </xf>
    <xf numFmtId="41" fontId="11" fillId="8" borderId="48" xfId="3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20" fillId="0" borderId="4" xfId="0" applyFont="1" applyFill="1" applyBorder="1"/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20" fillId="0" borderId="0" xfId="0" applyFont="1" applyFill="1"/>
    <xf numFmtId="49" fontId="16" fillId="9" borderId="34" xfId="0" applyNumberFormat="1" applyFont="1" applyFill="1" applyBorder="1" applyAlignment="1">
      <alignment vertical="center"/>
    </xf>
    <xf numFmtId="0" fontId="11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left"/>
    </xf>
    <xf numFmtId="49" fontId="4" fillId="2" borderId="52" xfId="0" applyNumberFormat="1" applyFont="1" applyFill="1" applyBorder="1" applyAlignment="1">
      <alignment horizontal="left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55" zoomScale="120" zoomScaleNormal="120" workbookViewId="0">
      <selection activeCell="J64" sqref="J64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81" customFormat="1" ht="12" customHeight="1">
      <c r="A9" s="75"/>
      <c r="B9" s="76" t="s">
        <v>0</v>
      </c>
      <c r="C9" s="77" t="s">
        <v>61</v>
      </c>
      <c r="D9" s="78"/>
      <c r="E9" s="120" t="s">
        <v>68</v>
      </c>
      <c r="F9" s="121"/>
      <c r="G9" s="79">
        <v>2000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pans="1:255" s="81" customFormat="1" ht="25.5" customHeight="1">
      <c r="A10" s="75"/>
      <c r="B10" s="82" t="s">
        <v>1</v>
      </c>
      <c r="C10" s="83" t="s">
        <v>62</v>
      </c>
      <c r="D10" s="78"/>
      <c r="E10" s="118" t="s">
        <v>2</v>
      </c>
      <c r="F10" s="119"/>
      <c r="G10" s="84" t="s">
        <v>64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pans="1:255" s="81" customFormat="1" ht="18" customHeight="1">
      <c r="A11" s="75"/>
      <c r="B11" s="82" t="s">
        <v>51</v>
      </c>
      <c r="C11" s="85" t="s">
        <v>63</v>
      </c>
      <c r="D11" s="78"/>
      <c r="E11" s="118" t="s">
        <v>56</v>
      </c>
      <c r="F11" s="119"/>
      <c r="G11" s="86">
        <v>2102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</row>
    <row r="12" spans="1:255" s="81" customFormat="1" ht="11.25" customHeight="1">
      <c r="A12" s="75"/>
      <c r="B12" s="82" t="s">
        <v>52</v>
      </c>
      <c r="C12" s="85" t="s">
        <v>57</v>
      </c>
      <c r="D12" s="78"/>
      <c r="E12" s="126" t="s">
        <v>3</v>
      </c>
      <c r="F12" s="127"/>
      <c r="G12" s="87">
        <f>+G11*G9</f>
        <v>4204000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</row>
    <row r="13" spans="1:255" s="81" customFormat="1" ht="11.25" customHeight="1">
      <c r="A13" s="75"/>
      <c r="B13" s="82" t="s">
        <v>53</v>
      </c>
      <c r="C13" s="85" t="s">
        <v>54</v>
      </c>
      <c r="D13" s="78"/>
      <c r="E13" s="118" t="s">
        <v>4</v>
      </c>
      <c r="F13" s="119"/>
      <c r="G13" s="88" t="s">
        <v>65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</row>
    <row r="14" spans="1:255" s="81" customFormat="1" ht="15">
      <c r="A14" s="75"/>
      <c r="B14" s="82" t="s">
        <v>5</v>
      </c>
      <c r="C14" s="83" t="s">
        <v>54</v>
      </c>
      <c r="D14" s="78"/>
      <c r="E14" s="118" t="s">
        <v>6</v>
      </c>
      <c r="F14" s="119"/>
      <c r="G14" s="89" t="s">
        <v>66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</row>
    <row r="15" spans="1:255" s="81" customFormat="1" ht="25.5" customHeight="1">
      <c r="A15" s="75"/>
      <c r="B15" s="82" t="s">
        <v>7</v>
      </c>
      <c r="C15" s="90" t="s">
        <v>100</v>
      </c>
      <c r="D15" s="78"/>
      <c r="E15" s="122" t="s">
        <v>8</v>
      </c>
      <c r="F15" s="123"/>
      <c r="G15" s="91" t="s">
        <v>67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</row>
    <row r="16" spans="1:255" ht="12" customHeight="1">
      <c r="A16" s="2"/>
      <c r="B16" s="92"/>
      <c r="C16" s="6"/>
      <c r="D16" s="7"/>
      <c r="E16" s="8"/>
      <c r="F16" s="8"/>
      <c r="G16" s="9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24" t="s">
        <v>101</v>
      </c>
      <c r="C17" s="125"/>
      <c r="D17" s="125"/>
      <c r="E17" s="125"/>
      <c r="F17" s="125"/>
      <c r="G17" s="125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9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95" t="s">
        <v>9</v>
      </c>
      <c r="C19" s="96"/>
      <c r="D19" s="97"/>
      <c r="E19" s="97"/>
      <c r="F19" s="98"/>
      <c r="G19" s="99"/>
    </row>
    <row r="20" spans="1:255" ht="24" customHeight="1">
      <c r="A20" s="5"/>
      <c r="B20" s="100" t="s">
        <v>10</v>
      </c>
      <c r="C20" s="101" t="s">
        <v>11</v>
      </c>
      <c r="D20" s="101" t="s">
        <v>12</v>
      </c>
      <c r="E20" s="100" t="s">
        <v>13</v>
      </c>
      <c r="F20" s="101" t="s">
        <v>14</v>
      </c>
      <c r="G20" s="100" t="s">
        <v>15</v>
      </c>
    </row>
    <row r="21" spans="1:255" s="81" customFormat="1" ht="12" customHeight="1">
      <c r="A21" s="75"/>
      <c r="B21" s="102" t="s">
        <v>69</v>
      </c>
      <c r="C21" s="103"/>
      <c r="D21" s="103"/>
      <c r="E21" s="103"/>
      <c r="F21" s="104"/>
      <c r="G21" s="105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</row>
    <row r="22" spans="1:255" s="81" customFormat="1" ht="12" customHeight="1">
      <c r="A22" s="75"/>
      <c r="B22" s="102" t="s">
        <v>70</v>
      </c>
      <c r="C22" s="103" t="s">
        <v>16</v>
      </c>
      <c r="D22" s="103">
        <v>0.25</v>
      </c>
      <c r="E22" s="103" t="s">
        <v>71</v>
      </c>
      <c r="F22" s="104">
        <v>23000</v>
      </c>
      <c r="G22" s="105">
        <f t="shared" ref="G22:G29" si="0">+F22*D22</f>
        <v>5750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</row>
    <row r="23" spans="1:255" s="81" customFormat="1" ht="12" customHeight="1">
      <c r="A23" s="75"/>
      <c r="B23" s="102" t="s">
        <v>72</v>
      </c>
      <c r="C23" s="103" t="s">
        <v>16</v>
      </c>
      <c r="D23" s="103">
        <v>30</v>
      </c>
      <c r="E23" s="103" t="s">
        <v>73</v>
      </c>
      <c r="F23" s="104">
        <v>23000</v>
      </c>
      <c r="G23" s="105">
        <f t="shared" si="0"/>
        <v>690000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</row>
    <row r="24" spans="1:255" s="81" customFormat="1" ht="12" customHeight="1">
      <c r="A24" s="75"/>
      <c r="B24" s="102" t="s">
        <v>74</v>
      </c>
      <c r="C24" s="103" t="s">
        <v>16</v>
      </c>
      <c r="D24" s="103">
        <v>0.5</v>
      </c>
      <c r="E24" s="103" t="s">
        <v>75</v>
      </c>
      <c r="F24" s="104">
        <v>23000</v>
      </c>
      <c r="G24" s="105">
        <f t="shared" si="0"/>
        <v>11500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</row>
    <row r="25" spans="1:255" s="81" customFormat="1" ht="12" customHeight="1">
      <c r="A25" s="75"/>
      <c r="B25" s="102" t="s">
        <v>76</v>
      </c>
      <c r="C25" s="103" t="s">
        <v>16</v>
      </c>
      <c r="D25" s="103">
        <v>0.5</v>
      </c>
      <c r="E25" s="103" t="s">
        <v>75</v>
      </c>
      <c r="F25" s="104">
        <v>23000</v>
      </c>
      <c r="G25" s="105">
        <f t="shared" si="0"/>
        <v>11500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</row>
    <row r="26" spans="1:255" s="81" customFormat="1" ht="12" customHeight="1">
      <c r="A26" s="75"/>
      <c r="B26" s="102" t="s">
        <v>77</v>
      </c>
      <c r="C26" s="103" t="s">
        <v>16</v>
      </c>
      <c r="D26" s="103">
        <v>1</v>
      </c>
      <c r="E26" s="103" t="s">
        <v>71</v>
      </c>
      <c r="F26" s="104">
        <v>23000</v>
      </c>
      <c r="G26" s="105">
        <f t="shared" si="0"/>
        <v>23000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</row>
    <row r="27" spans="1:255" s="81" customFormat="1" ht="25.5">
      <c r="A27" s="75"/>
      <c r="B27" s="108" t="s">
        <v>78</v>
      </c>
      <c r="C27" s="103" t="s">
        <v>16</v>
      </c>
      <c r="D27" s="103">
        <v>0.5</v>
      </c>
      <c r="E27" s="103" t="s">
        <v>79</v>
      </c>
      <c r="F27" s="104">
        <v>23000</v>
      </c>
      <c r="G27" s="105">
        <f t="shared" si="0"/>
        <v>11500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</row>
    <row r="28" spans="1:255" s="81" customFormat="1" ht="25.5">
      <c r="A28" s="75"/>
      <c r="B28" s="108" t="s">
        <v>80</v>
      </c>
      <c r="C28" s="103" t="s">
        <v>16</v>
      </c>
      <c r="D28" s="103">
        <v>0.5</v>
      </c>
      <c r="E28" s="103" t="s">
        <v>55</v>
      </c>
      <c r="F28" s="104">
        <v>23000</v>
      </c>
      <c r="G28" s="105">
        <f t="shared" si="0"/>
        <v>11500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</row>
    <row r="29" spans="1:255" s="81" customFormat="1" ht="12" customHeight="1">
      <c r="A29" s="75"/>
      <c r="B29" s="102" t="s">
        <v>81</v>
      </c>
      <c r="C29" s="103" t="s">
        <v>16</v>
      </c>
      <c r="D29" s="103">
        <v>2</v>
      </c>
      <c r="E29" s="103" t="s">
        <v>55</v>
      </c>
      <c r="F29" s="104">
        <v>23000</v>
      </c>
      <c r="G29" s="105">
        <f t="shared" si="0"/>
        <v>46000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</row>
    <row r="30" spans="1:255" ht="11.25" customHeight="1">
      <c r="B30" s="16" t="s">
        <v>17</v>
      </c>
      <c r="C30" s="17"/>
      <c r="D30" s="17"/>
      <c r="E30" s="17"/>
      <c r="F30" s="18"/>
      <c r="G30" s="19">
        <f>SUM(G21:G29)</f>
        <v>810750</v>
      </c>
    </row>
    <row r="31" spans="1:255" ht="15.75" customHeight="1">
      <c r="A31" s="5"/>
      <c r="B31" s="13"/>
      <c r="C31" s="14"/>
      <c r="D31" s="14"/>
      <c r="E31" s="14"/>
      <c r="F31" s="15"/>
      <c r="G31" s="15"/>
      <c r="K31" s="72"/>
    </row>
    <row r="32" spans="1:255" ht="12" customHeight="1">
      <c r="A32" s="5"/>
      <c r="B32" s="95" t="s">
        <v>18</v>
      </c>
      <c r="C32" s="96"/>
      <c r="D32" s="97"/>
      <c r="E32" s="97"/>
      <c r="F32" s="98"/>
      <c r="G32" s="99"/>
    </row>
    <row r="33" spans="1:255" ht="24" customHeight="1">
      <c r="A33" s="5"/>
      <c r="B33" s="100" t="s">
        <v>10</v>
      </c>
      <c r="C33" s="101" t="s">
        <v>11</v>
      </c>
      <c r="D33" s="101" t="s">
        <v>12</v>
      </c>
      <c r="E33" s="100" t="s">
        <v>13</v>
      </c>
      <c r="F33" s="101" t="s">
        <v>14</v>
      </c>
      <c r="G33" s="100" t="s">
        <v>15</v>
      </c>
    </row>
    <row r="34" spans="1:255" s="81" customFormat="1" ht="12" customHeight="1">
      <c r="A34" s="75"/>
      <c r="B34" s="102"/>
      <c r="C34" s="103"/>
      <c r="D34" s="103"/>
      <c r="E34" s="103"/>
      <c r="F34" s="104"/>
      <c r="G34" s="105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</row>
    <row r="35" spans="1:255" ht="11.25" customHeight="1">
      <c r="B35" s="16" t="s">
        <v>19</v>
      </c>
      <c r="C35" s="17"/>
      <c r="D35" s="17"/>
      <c r="E35" s="17"/>
      <c r="F35" s="18"/>
      <c r="G35" s="19">
        <f>SUM(G34)</f>
        <v>0</v>
      </c>
    </row>
    <row r="36" spans="1:255" ht="15.75" customHeight="1">
      <c r="A36" s="5"/>
      <c r="B36" s="13"/>
      <c r="C36" s="14"/>
      <c r="D36" s="14"/>
      <c r="E36" s="14"/>
      <c r="F36" s="15"/>
      <c r="G36" s="15"/>
      <c r="K36" s="72"/>
    </row>
    <row r="37" spans="1:255" ht="12" customHeight="1">
      <c r="A37" s="5"/>
      <c r="B37" s="95" t="s">
        <v>20</v>
      </c>
      <c r="C37" s="96"/>
      <c r="D37" s="97"/>
      <c r="E37" s="97"/>
      <c r="F37" s="98"/>
      <c r="G37" s="99"/>
    </row>
    <row r="38" spans="1:255" ht="24" customHeight="1">
      <c r="A38" s="5"/>
      <c r="B38" s="100" t="s">
        <v>10</v>
      </c>
      <c r="C38" s="101" t="s">
        <v>11</v>
      </c>
      <c r="D38" s="101" t="s">
        <v>12</v>
      </c>
      <c r="E38" s="100" t="s">
        <v>13</v>
      </c>
      <c r="F38" s="101" t="s">
        <v>14</v>
      </c>
      <c r="G38" s="100" t="s">
        <v>15</v>
      </c>
    </row>
    <row r="39" spans="1:255" s="81" customFormat="1" ht="12" customHeight="1">
      <c r="A39" s="75"/>
      <c r="B39" s="102"/>
      <c r="C39" s="103"/>
      <c r="D39" s="103"/>
      <c r="E39" s="103"/>
      <c r="F39" s="104"/>
      <c r="G39" s="105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</row>
    <row r="40" spans="1:255" ht="11.25" customHeight="1">
      <c r="B40" s="16" t="s">
        <v>21</v>
      </c>
      <c r="C40" s="17"/>
      <c r="D40" s="17"/>
      <c r="E40" s="17"/>
      <c r="F40" s="18"/>
      <c r="G40" s="19">
        <f>SUM(G39:G39)</f>
        <v>0</v>
      </c>
    </row>
    <row r="41" spans="1:255" ht="15.75" customHeight="1">
      <c r="A41" s="5"/>
      <c r="B41" s="13"/>
      <c r="C41" s="14"/>
      <c r="D41" s="14"/>
      <c r="E41" s="14"/>
      <c r="F41" s="15"/>
      <c r="G41" s="15"/>
      <c r="K41" s="72"/>
    </row>
    <row r="42" spans="1:255" ht="12" customHeight="1">
      <c r="A42" s="5"/>
      <c r="B42" s="95" t="s">
        <v>22</v>
      </c>
      <c r="C42" s="96"/>
      <c r="D42" s="97"/>
      <c r="E42" s="97"/>
      <c r="F42" s="98"/>
      <c r="G42" s="99"/>
    </row>
    <row r="43" spans="1:255" ht="24" customHeight="1">
      <c r="A43" s="5"/>
      <c r="B43" s="100" t="s">
        <v>23</v>
      </c>
      <c r="C43" s="101" t="s">
        <v>24</v>
      </c>
      <c r="D43" s="101" t="s">
        <v>25</v>
      </c>
      <c r="E43" s="100" t="s">
        <v>13</v>
      </c>
      <c r="F43" s="101" t="s">
        <v>14</v>
      </c>
      <c r="G43" s="100" t="s">
        <v>15</v>
      </c>
    </row>
    <row r="44" spans="1:255" s="81" customFormat="1" ht="25.5">
      <c r="A44" s="75"/>
      <c r="B44" s="108" t="s">
        <v>82</v>
      </c>
      <c r="C44" s="103" t="s">
        <v>83</v>
      </c>
      <c r="D44" s="103">
        <v>160</v>
      </c>
      <c r="E44" s="103" t="s">
        <v>75</v>
      </c>
      <c r="F44" s="104">
        <v>90</v>
      </c>
      <c r="G44" s="105">
        <f>D44*F44</f>
        <v>14400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</row>
    <row r="45" spans="1:255" s="81" customFormat="1" ht="25.5">
      <c r="A45" s="75"/>
      <c r="B45" s="108" t="s">
        <v>84</v>
      </c>
      <c r="C45" s="103" t="s">
        <v>83</v>
      </c>
      <c r="D45" s="103">
        <v>40</v>
      </c>
      <c r="E45" s="103" t="s">
        <v>75</v>
      </c>
      <c r="F45" s="104">
        <v>500</v>
      </c>
      <c r="G45" s="105">
        <f t="shared" ref="G45:G50" si="1">D45*F45</f>
        <v>20000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</row>
    <row r="46" spans="1:255" s="81" customFormat="1" ht="12" customHeight="1">
      <c r="A46" s="75"/>
      <c r="B46" s="102" t="s">
        <v>85</v>
      </c>
      <c r="C46" s="103" t="s">
        <v>11</v>
      </c>
      <c r="D46" s="103">
        <v>400</v>
      </c>
      <c r="E46" s="103" t="s">
        <v>86</v>
      </c>
      <c r="F46" s="104">
        <v>2000</v>
      </c>
      <c r="G46" s="105">
        <f t="shared" si="1"/>
        <v>800000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</row>
    <row r="47" spans="1:255" s="81" customFormat="1" ht="12" customHeight="1">
      <c r="A47" s="75"/>
      <c r="B47" s="102" t="s">
        <v>87</v>
      </c>
      <c r="C47" s="103" t="s">
        <v>88</v>
      </c>
      <c r="D47" s="103">
        <v>20</v>
      </c>
      <c r="E47" s="103" t="s">
        <v>86</v>
      </c>
      <c r="F47" s="104">
        <v>9850</v>
      </c>
      <c r="G47" s="105">
        <f t="shared" si="1"/>
        <v>197000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</row>
    <row r="48" spans="1:255" s="81" customFormat="1" ht="12" customHeight="1">
      <c r="A48" s="75"/>
      <c r="B48" s="102" t="s">
        <v>89</v>
      </c>
      <c r="C48" s="103" t="s">
        <v>11</v>
      </c>
      <c r="D48" s="103">
        <v>40</v>
      </c>
      <c r="E48" s="103" t="s">
        <v>90</v>
      </c>
      <c r="F48" s="104">
        <v>6000</v>
      </c>
      <c r="G48" s="105">
        <f t="shared" si="1"/>
        <v>240000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</row>
    <row r="49" spans="1:255" s="81" customFormat="1" ht="12" customHeight="1">
      <c r="A49" s="75"/>
      <c r="B49" s="102" t="s">
        <v>91</v>
      </c>
      <c r="C49" s="103" t="s">
        <v>11</v>
      </c>
      <c r="D49" s="103">
        <v>20</v>
      </c>
      <c r="E49" s="103" t="s">
        <v>73</v>
      </c>
      <c r="F49" s="104">
        <v>4000</v>
      </c>
      <c r="G49" s="105">
        <f t="shared" si="1"/>
        <v>80000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80"/>
      <c r="IT49" s="80"/>
      <c r="IU49" s="80"/>
    </row>
    <row r="50" spans="1:255" s="81" customFormat="1" ht="12" customHeight="1">
      <c r="A50" s="75"/>
      <c r="B50" s="102" t="s">
        <v>92</v>
      </c>
      <c r="C50" s="103" t="s">
        <v>93</v>
      </c>
      <c r="D50" s="103">
        <v>8</v>
      </c>
      <c r="E50" s="103" t="s">
        <v>71</v>
      </c>
      <c r="F50" s="104">
        <v>3000</v>
      </c>
      <c r="G50" s="105">
        <f t="shared" si="1"/>
        <v>24000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80"/>
      <c r="IT50" s="80"/>
      <c r="IU50" s="80"/>
    </row>
    <row r="51" spans="1:255" ht="11.25" customHeight="1">
      <c r="B51" s="16" t="s">
        <v>26</v>
      </c>
      <c r="C51" s="17"/>
      <c r="D51" s="17"/>
      <c r="E51" s="17"/>
      <c r="F51" s="18"/>
      <c r="G51" s="19">
        <f>SUM(G44:G50)</f>
        <v>1375400</v>
      </c>
    </row>
    <row r="52" spans="1:255" ht="15.75" customHeight="1">
      <c r="A52" s="5"/>
      <c r="B52" s="13"/>
      <c r="C52" s="14"/>
      <c r="D52" s="14"/>
      <c r="E52" s="14"/>
      <c r="F52" s="15"/>
      <c r="G52" s="15"/>
      <c r="K52" s="72"/>
    </row>
    <row r="53" spans="1:255" ht="12" customHeight="1">
      <c r="A53" s="5"/>
      <c r="B53" s="95" t="s">
        <v>27</v>
      </c>
      <c r="C53" s="96"/>
      <c r="D53" s="97"/>
      <c r="E53" s="97"/>
      <c r="F53" s="98"/>
      <c r="G53" s="99"/>
    </row>
    <row r="54" spans="1:255" ht="24" customHeight="1">
      <c r="A54" s="5"/>
      <c r="B54" s="100" t="s">
        <v>28</v>
      </c>
      <c r="C54" s="101" t="s">
        <v>24</v>
      </c>
      <c r="D54" s="101" t="s">
        <v>25</v>
      </c>
      <c r="E54" s="100" t="s">
        <v>13</v>
      </c>
      <c r="F54" s="101" t="s">
        <v>14</v>
      </c>
      <c r="G54" s="100" t="s">
        <v>15</v>
      </c>
    </row>
    <row r="55" spans="1:255" s="81" customFormat="1" ht="12" customHeight="1">
      <c r="A55" s="75"/>
      <c r="B55" s="102" t="s">
        <v>94</v>
      </c>
      <c r="C55" s="103" t="s">
        <v>93</v>
      </c>
      <c r="D55" s="103">
        <v>8</v>
      </c>
      <c r="E55" s="103" t="s">
        <v>95</v>
      </c>
      <c r="F55" s="104">
        <v>18000</v>
      </c>
      <c r="G55" s="105">
        <f>D55*F55</f>
        <v>144000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</row>
    <row r="56" spans="1:255" s="115" customFormat="1" ht="38.25">
      <c r="A56" s="109"/>
      <c r="B56" s="110" t="s">
        <v>96</v>
      </c>
      <c r="C56" s="111" t="s">
        <v>93</v>
      </c>
      <c r="D56" s="111">
        <v>0.04</v>
      </c>
      <c r="E56" s="111" t="s">
        <v>95</v>
      </c>
      <c r="F56" s="112">
        <v>3800000</v>
      </c>
      <c r="G56" s="113">
        <f>D56*F56</f>
        <v>152000</v>
      </c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</row>
    <row r="57" spans="1:255" s="81" customFormat="1" ht="12" customHeight="1">
      <c r="A57" s="75"/>
      <c r="B57" s="102" t="s">
        <v>97</v>
      </c>
      <c r="C57" s="103" t="s">
        <v>11</v>
      </c>
      <c r="D57" s="103">
        <v>2</v>
      </c>
      <c r="E57" s="103" t="s">
        <v>98</v>
      </c>
      <c r="F57" s="104">
        <v>80000</v>
      </c>
      <c r="G57" s="105">
        <f>+F57*D57</f>
        <v>160000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</row>
    <row r="58" spans="1:255" ht="11.25" customHeight="1">
      <c r="B58" s="16" t="s">
        <v>29</v>
      </c>
      <c r="C58" s="17"/>
      <c r="D58" s="17"/>
      <c r="E58" s="17"/>
      <c r="F58" s="18"/>
      <c r="G58" s="19">
        <f>SUM(G55:G57)</f>
        <v>456000</v>
      </c>
    </row>
    <row r="59" spans="1:255" ht="11.25" customHeight="1">
      <c r="B59" s="34"/>
      <c r="C59" s="34"/>
      <c r="D59" s="34"/>
      <c r="E59" s="34"/>
      <c r="F59" s="35"/>
      <c r="G59" s="35"/>
    </row>
    <row r="60" spans="1:255" ht="11.25" customHeight="1">
      <c r="B60" s="36" t="s">
        <v>30</v>
      </c>
      <c r="C60" s="37"/>
      <c r="D60" s="37"/>
      <c r="E60" s="37"/>
      <c r="F60" s="37"/>
      <c r="G60" s="38">
        <f>G30+G35+G40+G51+G58</f>
        <v>2642150</v>
      </c>
    </row>
    <row r="61" spans="1:255" ht="11.25" customHeight="1">
      <c r="B61" s="39" t="s">
        <v>31</v>
      </c>
      <c r="C61" s="21"/>
      <c r="D61" s="21"/>
      <c r="E61" s="21"/>
      <c r="F61" s="21"/>
      <c r="G61" s="40">
        <f>G60*0.05</f>
        <v>132107.5</v>
      </c>
    </row>
    <row r="62" spans="1:255" ht="11.25" customHeight="1">
      <c r="B62" s="41" t="s">
        <v>32</v>
      </c>
      <c r="C62" s="20"/>
      <c r="D62" s="20"/>
      <c r="E62" s="20"/>
      <c r="F62" s="20"/>
      <c r="G62" s="42">
        <f>G61+G60</f>
        <v>2774257.5</v>
      </c>
    </row>
    <row r="63" spans="1:255" ht="11.25" customHeight="1">
      <c r="B63" s="39" t="s">
        <v>33</v>
      </c>
      <c r="C63" s="21"/>
      <c r="D63" s="21"/>
      <c r="E63" s="21"/>
      <c r="F63" s="21"/>
      <c r="G63" s="40">
        <f>G12</f>
        <v>4204000</v>
      </c>
    </row>
    <row r="64" spans="1:255" ht="11.25" customHeight="1">
      <c r="B64" s="43" t="s">
        <v>34</v>
      </c>
      <c r="C64" s="44"/>
      <c r="D64" s="44"/>
      <c r="E64" s="44"/>
      <c r="F64" s="44"/>
      <c r="G64" s="45">
        <f>G63-G62</f>
        <v>1429742.5</v>
      </c>
    </row>
    <row r="65" spans="2:7" ht="11.25" customHeight="1">
      <c r="B65" s="32" t="s">
        <v>35</v>
      </c>
      <c r="C65" s="33"/>
      <c r="D65" s="33"/>
      <c r="E65" s="33"/>
      <c r="F65" s="33"/>
      <c r="G65" s="29"/>
    </row>
    <row r="66" spans="2:7" ht="11.25" customHeight="1" thickBot="1">
      <c r="B66" s="46"/>
      <c r="C66" s="33"/>
      <c r="D66" s="33"/>
      <c r="E66" s="33"/>
      <c r="F66" s="33"/>
      <c r="G66" s="29"/>
    </row>
    <row r="67" spans="2:7" ht="11.25" customHeight="1">
      <c r="B67" s="58" t="s">
        <v>36</v>
      </c>
      <c r="C67" s="59"/>
      <c r="D67" s="59"/>
      <c r="E67" s="59"/>
      <c r="F67" s="60"/>
      <c r="G67" s="29"/>
    </row>
    <row r="68" spans="2:7" ht="11.25" customHeight="1">
      <c r="B68" s="61" t="s">
        <v>37</v>
      </c>
      <c r="C68" s="31"/>
      <c r="D68" s="31"/>
      <c r="E68" s="31"/>
      <c r="F68" s="62"/>
      <c r="G68" s="29"/>
    </row>
    <row r="69" spans="2:7" ht="11.25" customHeight="1">
      <c r="B69" s="61" t="s">
        <v>58</v>
      </c>
      <c r="C69" s="31"/>
      <c r="D69" s="31"/>
      <c r="E69" s="31"/>
      <c r="F69" s="62"/>
      <c r="G69" s="29"/>
    </row>
    <row r="70" spans="2:7" ht="11.25" customHeight="1">
      <c r="B70" s="61" t="s">
        <v>99</v>
      </c>
      <c r="C70" s="31"/>
      <c r="D70" s="31"/>
      <c r="E70" s="31"/>
      <c r="F70" s="62"/>
      <c r="G70" s="29"/>
    </row>
    <row r="71" spans="2:7" ht="11.25" customHeight="1">
      <c r="B71" s="61" t="s">
        <v>38</v>
      </c>
      <c r="C71" s="31"/>
      <c r="D71" s="31"/>
      <c r="E71" s="31"/>
      <c r="F71" s="62"/>
      <c r="G71" s="29"/>
    </row>
    <row r="72" spans="2:7" ht="11.25" customHeight="1">
      <c r="B72" s="61" t="s">
        <v>39</v>
      </c>
      <c r="C72" s="31"/>
      <c r="D72" s="31"/>
      <c r="E72" s="31"/>
      <c r="F72" s="62"/>
      <c r="G72" s="29"/>
    </row>
    <row r="73" spans="2:7" ht="11.25" customHeight="1" thickBot="1">
      <c r="B73" s="63"/>
      <c r="C73" s="64"/>
      <c r="D73" s="64"/>
      <c r="E73" s="64"/>
      <c r="F73" s="65"/>
      <c r="G73" s="29"/>
    </row>
    <row r="74" spans="2:7" ht="11.25" customHeight="1">
      <c r="B74" s="56"/>
      <c r="C74" s="31"/>
      <c r="D74" s="31"/>
      <c r="E74" s="31"/>
      <c r="F74" s="31"/>
      <c r="G74" s="29"/>
    </row>
    <row r="75" spans="2:7" ht="11.25" customHeight="1" thickBot="1">
      <c r="B75" s="116" t="s">
        <v>40</v>
      </c>
      <c r="C75" s="117"/>
      <c r="D75" s="55"/>
      <c r="E75" s="22"/>
      <c r="F75" s="22"/>
      <c r="G75" s="29"/>
    </row>
    <row r="76" spans="2:7" ht="11.25" customHeight="1">
      <c r="B76" s="48" t="s">
        <v>28</v>
      </c>
      <c r="C76" s="23" t="s">
        <v>41</v>
      </c>
      <c r="D76" s="49" t="s">
        <v>42</v>
      </c>
      <c r="E76" s="22"/>
      <c r="F76" s="22"/>
      <c r="G76" s="29"/>
    </row>
    <row r="77" spans="2:7" ht="11.25" customHeight="1">
      <c r="B77" s="50" t="s">
        <v>43</v>
      </c>
      <c r="C77" s="24">
        <f>+G30</f>
        <v>810750</v>
      </c>
      <c r="D77" s="51">
        <f>(C77/C83)</f>
        <v>0.2922403562034166</v>
      </c>
      <c r="E77" s="22"/>
      <c r="F77" s="22"/>
      <c r="G77" s="29"/>
    </row>
    <row r="78" spans="2:7" ht="11.25" customHeight="1">
      <c r="B78" s="50" t="s">
        <v>44</v>
      </c>
      <c r="C78" s="25">
        <v>0</v>
      </c>
      <c r="D78" s="51">
        <v>0</v>
      </c>
      <c r="E78" s="22"/>
      <c r="F78" s="22"/>
      <c r="G78" s="29"/>
    </row>
    <row r="79" spans="2:7" ht="11.25" customHeight="1">
      <c r="B79" s="50" t="s">
        <v>45</v>
      </c>
      <c r="C79" s="24">
        <f>+G40</f>
        <v>0</v>
      </c>
      <c r="D79" s="51">
        <f>(C79/C83)</f>
        <v>0</v>
      </c>
      <c r="E79" s="22"/>
      <c r="F79" s="22"/>
      <c r="G79" s="29"/>
    </row>
    <row r="80" spans="2:7" ht="11.25" customHeight="1">
      <c r="B80" s="50" t="s">
        <v>23</v>
      </c>
      <c r="C80" s="24">
        <f>+G51</f>
        <v>1375400</v>
      </c>
      <c r="D80" s="51">
        <f>(C80/C83)</f>
        <v>0.49577229222593794</v>
      </c>
      <c r="E80" s="22"/>
      <c r="F80" s="22"/>
      <c r="G80" s="29"/>
    </row>
    <row r="81" spans="2:7" ht="11.25" customHeight="1">
      <c r="B81" s="50" t="s">
        <v>46</v>
      </c>
      <c r="C81" s="26">
        <f>+G58</f>
        <v>456000</v>
      </c>
      <c r="D81" s="51">
        <f>(C81/C83)</f>
        <v>0.16436830395159785</v>
      </c>
      <c r="E81" s="28"/>
      <c r="F81" s="28"/>
      <c r="G81" s="29"/>
    </row>
    <row r="82" spans="2:7" ht="11.25" customHeight="1">
      <c r="B82" s="50" t="s">
        <v>47</v>
      </c>
      <c r="C82" s="26">
        <f>+G61</f>
        <v>132107.5</v>
      </c>
      <c r="D82" s="51">
        <f>(C82/C83)</f>
        <v>4.7619047619047616E-2</v>
      </c>
      <c r="E82" s="28"/>
      <c r="F82" s="28"/>
      <c r="G82" s="29"/>
    </row>
    <row r="83" spans="2:7" ht="11.25" customHeight="1" thickBot="1">
      <c r="B83" s="52" t="s">
        <v>48</v>
      </c>
      <c r="C83" s="53">
        <f>SUM(C77:C82)</f>
        <v>2774257.5</v>
      </c>
      <c r="D83" s="54">
        <f>SUM(D77:D82)</f>
        <v>1</v>
      </c>
      <c r="E83" s="28"/>
      <c r="F83" s="28"/>
      <c r="G83" s="29"/>
    </row>
    <row r="84" spans="2:7" ht="11.25" customHeight="1">
      <c r="B84" s="46"/>
      <c r="C84" s="33"/>
      <c r="D84" s="33"/>
      <c r="E84" s="33"/>
      <c r="F84" s="33"/>
      <c r="G84" s="29"/>
    </row>
    <row r="85" spans="2:7" ht="11.25" customHeight="1">
      <c r="B85" s="47"/>
      <c r="C85" s="33"/>
      <c r="D85" s="33"/>
      <c r="E85" s="33"/>
      <c r="F85" s="33"/>
      <c r="G85" s="29"/>
    </row>
    <row r="86" spans="2:7" ht="11.25" customHeight="1" thickBot="1">
      <c r="B86" s="67"/>
      <c r="C86" s="68" t="s">
        <v>49</v>
      </c>
      <c r="D86" s="69"/>
      <c r="E86" s="70"/>
      <c r="F86" s="27"/>
      <c r="G86" s="29"/>
    </row>
    <row r="87" spans="2:7" ht="11.25" customHeight="1">
      <c r="B87" s="71" t="s">
        <v>59</v>
      </c>
      <c r="C87" s="106">
        <v>1600</v>
      </c>
      <c r="D87" s="106">
        <v>1800</v>
      </c>
      <c r="E87" s="107">
        <v>2000</v>
      </c>
      <c r="F87" s="66"/>
      <c r="G87" s="30"/>
    </row>
    <row r="88" spans="2:7" ht="11.25" customHeight="1" thickBot="1">
      <c r="B88" s="52" t="s">
        <v>60</v>
      </c>
      <c r="C88" s="73">
        <f>(G62/C87)</f>
        <v>1733.9109375</v>
      </c>
      <c r="D88" s="73">
        <f>(G62/D87)</f>
        <v>1541.2541666666666</v>
      </c>
      <c r="E88" s="74">
        <f>(G62/E87)</f>
        <v>1387.1287500000001</v>
      </c>
      <c r="F88" s="66"/>
      <c r="G88" s="30"/>
    </row>
    <row r="89" spans="2:7" ht="11.25" customHeight="1">
      <c r="B89" s="57" t="s">
        <v>50</v>
      </c>
      <c r="C89" s="31"/>
      <c r="D89" s="31"/>
      <c r="E89" s="31"/>
      <c r="F89" s="31"/>
      <c r="G89" s="31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2023-02-08T14:42:36Z</dcterms:modified>
</cp:coreProperties>
</file>