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300" tabRatio="779" activeTab="0"/>
  </bookViews>
  <sheets>
    <sheet name="Ajo Chino" sheetId="1" r:id="rId1"/>
  </sheets>
  <definedNames>
    <definedName name="_xlnm.Print_Area" localSheetId="0">'Ajo Chino'!$A$9:$F$116</definedName>
  </definedNames>
  <calcPr fullCalcOnLoad="1"/>
</workbook>
</file>

<file path=xl/sharedStrings.xml><?xml version="1.0" encoding="utf-8"?>
<sst xmlns="http://schemas.openxmlformats.org/spreadsheetml/2006/main" count="271" uniqueCount="140">
  <si>
    <t>INGRESO ESPERADO, con IVA ($)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</si>
  <si>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</si>
  <si>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</si>
  <si>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</si>
  <si>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</si>
  <si>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</si>
  <si>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</si>
  <si>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</si>
  <si>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</si>
  <si>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</si>
  <si>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</si>
  <si>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Subtotal Jornadas Hombre</t>
  </si>
  <si>
    <t>INSUMOS</t>
  </si>
  <si>
    <t>Insumos</t>
  </si>
  <si>
    <t>Subtotal Insumos</t>
  </si>
  <si>
    <t>OTROS</t>
  </si>
  <si>
    <t>Item</t>
  </si>
  <si>
    <t>Subtotal Otros</t>
  </si>
  <si>
    <t>Más Imprevistos (5%)</t>
  </si>
  <si>
    <t xml:space="preserve">Cantidad </t>
  </si>
  <si>
    <t>Cantidad</t>
  </si>
  <si>
    <t>ÁREA</t>
  </si>
  <si>
    <t>RUBRO O CULTIVO</t>
  </si>
  <si>
    <t>REGIÓN</t>
  </si>
  <si>
    <t>NIVEL TECNOLOGICO</t>
  </si>
  <si>
    <t>VARIEDAD</t>
  </si>
  <si>
    <t>MAQUINARIA</t>
  </si>
  <si>
    <t>Subtotal Costo Maquinaria</t>
  </si>
  <si>
    <t>Septiembre</t>
  </si>
  <si>
    <t>Octubre</t>
  </si>
  <si>
    <t>JORNADAS ANIMAL</t>
  </si>
  <si>
    <t>Subtotal Jornadas Animal</t>
  </si>
  <si>
    <t>lt</t>
  </si>
  <si>
    <t>kg</t>
  </si>
  <si>
    <t>Diciembre-Febrero</t>
  </si>
  <si>
    <t>Nitrato de potasio</t>
  </si>
  <si>
    <t>INSECTICIDAS</t>
  </si>
  <si>
    <r>
      <rPr>
        <b/>
        <sz val="9"/>
        <rFont val="Arial"/>
        <family val="2"/>
      </rPr>
      <t>Fuente</t>
    </r>
    <r>
      <rPr>
        <sz val="9"/>
        <rFont val="Arial"/>
        <family val="2"/>
      </rPr>
      <t>: INDAP</t>
    </r>
  </si>
  <si>
    <t>COSTOS DIRECTOS DE PRODUCCION POR HECTAREA</t>
  </si>
  <si>
    <t>TOTAL COSTOS DIRECTOS ($)</t>
  </si>
  <si>
    <t>TOTAL COSTOS ($)</t>
  </si>
  <si>
    <t>INGRESOS ESPERADOS ($)</t>
  </si>
  <si>
    <t>RESULTADO ECONOMICO ($)</t>
  </si>
  <si>
    <t>Precio esperado por unidad ($)</t>
  </si>
  <si>
    <t>Lib. B. O'Higgins</t>
  </si>
  <si>
    <t>FECHA ESTIMADA DEL PRECIO DE VENTA</t>
  </si>
  <si>
    <t>DESTINO DE LA PRODUCCION</t>
  </si>
  <si>
    <t>Epoca (mes)</t>
  </si>
  <si>
    <t>Agosto</t>
  </si>
  <si>
    <t xml:space="preserve"> </t>
  </si>
  <si>
    <r>
      <rPr>
        <b/>
        <u val="single"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</si>
  <si>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</si>
  <si>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</si>
  <si>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puesto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</si>
  <si>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</si>
  <si>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</si>
  <si>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</si>
  <si>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</si>
  <si>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</si>
  <si>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</si>
  <si>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</si>
  <si>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</si>
  <si>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</si>
  <si>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</si>
  <si>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</si>
  <si>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</si>
  <si>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($/Ha)</t>
  </si>
  <si>
    <t>Rendimiento (unidades/hà)</t>
  </si>
  <si>
    <t>Costo unitario ($/unidad) (*)</t>
  </si>
  <si>
    <t>(*): Este valor representa el valor mìnimo de venta del producto</t>
  </si>
  <si>
    <t>Kg</t>
  </si>
  <si>
    <t>7. Dencidad de plantación 3 m x 0,4 m</t>
  </si>
  <si>
    <t>agosto</t>
  </si>
  <si>
    <t>AJO CHINO</t>
  </si>
  <si>
    <t>chino</t>
  </si>
  <si>
    <t>Rengo</t>
  </si>
  <si>
    <t>Rengo, Malloa y Quinta de Tilcoco</t>
  </si>
  <si>
    <t>Lluvia</t>
  </si>
  <si>
    <t>Exportación</t>
  </si>
  <si>
    <t>noviembre</t>
  </si>
  <si>
    <t>Febrero</t>
  </si>
  <si>
    <t xml:space="preserve">Febrero </t>
  </si>
  <si>
    <t>Abril</t>
  </si>
  <si>
    <t xml:space="preserve">Mayo </t>
  </si>
  <si>
    <t xml:space="preserve">Septiembre </t>
  </si>
  <si>
    <t xml:space="preserve">Octubre </t>
  </si>
  <si>
    <t>SEMILLAS</t>
  </si>
  <si>
    <t>Semilla</t>
  </si>
  <si>
    <t>FERTLIZANTES</t>
  </si>
  <si>
    <t>Urea</t>
  </si>
  <si>
    <t>Mezcla Hortalizera</t>
  </si>
  <si>
    <t>Salitre potásico</t>
  </si>
  <si>
    <t>FUNGICIDAS</t>
  </si>
  <si>
    <t>Polyben 50 WP</t>
  </si>
  <si>
    <t>Priori xtra</t>
  </si>
  <si>
    <t>Apache plus 535 sc</t>
  </si>
  <si>
    <t>HERBICIDAS</t>
  </si>
  <si>
    <t>Pendimetanil 330 EC (Spectro)</t>
  </si>
  <si>
    <t>Prodigio 600 sc</t>
  </si>
  <si>
    <t>Raft 400 SC</t>
  </si>
  <si>
    <t>Centurion 240 EC</t>
  </si>
  <si>
    <t>Metomil 90 sp</t>
  </si>
  <si>
    <t>Zero 5 ec</t>
  </si>
  <si>
    <t>Kendal (promotor fitosanitario)</t>
  </si>
  <si>
    <t>Fosfimax</t>
  </si>
  <si>
    <t>Induce pH</t>
  </si>
  <si>
    <t>Marzo</t>
  </si>
  <si>
    <t>Mayo</t>
  </si>
  <si>
    <t xml:space="preserve">agosto </t>
  </si>
  <si>
    <t xml:space="preserve">septiembre </t>
  </si>
  <si>
    <t>Julio</t>
  </si>
  <si>
    <t xml:space="preserve">Varios </t>
  </si>
  <si>
    <t>Medio - alto</t>
  </si>
  <si>
    <t>RENDIMIENTO (kg/ha)</t>
  </si>
  <si>
    <t>Tapadura siembra</t>
  </si>
  <si>
    <t>JA</t>
  </si>
  <si>
    <t>JM</t>
  </si>
  <si>
    <t>JH</t>
  </si>
  <si>
    <t>Febrero-Marzo</t>
  </si>
  <si>
    <t xml:space="preserve">Agosto </t>
  </si>
  <si>
    <t>Junio</t>
  </si>
  <si>
    <t>Abril-Junio-Sept- Oct</t>
  </si>
  <si>
    <t>Noviembre</t>
  </si>
  <si>
    <t>Aplicación fertilizante</t>
  </si>
  <si>
    <t>Selec. y desinfección de semillas</t>
  </si>
  <si>
    <t xml:space="preserve">Plantación o siembra </t>
  </si>
  <si>
    <t>Tapadura siembra/partir</t>
  </si>
  <si>
    <t>Aplicación de fertilizante</t>
  </si>
  <si>
    <t>Limpia manual</t>
  </si>
  <si>
    <t>Aplicación de herbicida</t>
  </si>
  <si>
    <t>Riegos (5)</t>
  </si>
  <si>
    <t xml:space="preserve">Arranque , Arrodelado </t>
  </si>
  <si>
    <t>Aradura</t>
  </si>
  <si>
    <t>Rastraje</t>
  </si>
  <si>
    <t xml:space="preserve">Rotofresa </t>
  </si>
  <si>
    <t>Melgadura</t>
  </si>
  <si>
    <t>Aplicación de herbicida (1)</t>
  </si>
  <si>
    <t>Aplicación de pesticidas (1)</t>
  </si>
  <si>
    <t>Aplicación de pesticidas (2)</t>
  </si>
  <si>
    <t>Aplicación de pesticidas (3)</t>
  </si>
</sst>
</file>

<file path=xl/styles.xml><?xml version="1.0" encoding="utf-8"?>
<styleSheet xmlns="http://schemas.openxmlformats.org/spreadsheetml/2006/main">
  <numFmts count="5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_-;\-* #,##0_-;_-* &quot;-&quot;??_-;_-@_-"/>
    <numFmt numFmtId="195" formatCode="_ * #,##0.0_ ;_ * \-#,##0.0_ ;_ * &quot;-&quot;??_ ;_ @_ "/>
    <numFmt numFmtId="196" formatCode="&quot;$&quot;\ #,##0"/>
    <numFmt numFmtId="197" formatCode="_-* #,##0.0_-;\-* #,##0.0_-;_-* &quot;-&quot;??_-;_-@_-"/>
    <numFmt numFmtId="198" formatCode="0.0"/>
    <numFmt numFmtId="199" formatCode="_-&quot;$&quot;\ * #,##0_-;\-&quot;$&quot;\ * #,##0_-;_-&quot;$&quot;\ * &quot;-&quot;??_-;_-@_-"/>
    <numFmt numFmtId="200" formatCode="#,##0_ ;\-#,##0\ "/>
    <numFmt numFmtId="201" formatCode="_-[$$-340A]\ * #,##0.00_-;\-[$$-340A]\ * #,##0.00_-;_-[$$-340A]\ * &quot;-&quot;??_-;_-@_-"/>
    <numFmt numFmtId="202" formatCode="_-[$$-340A]\ * #,##0.0_-;\-[$$-340A]\ * #,##0.0_-;_-[$$-340A]\ * &quot;-&quot;??_-;_-@_-"/>
    <numFmt numFmtId="203" formatCode="_-[$$-340A]\ * #,##0_-;\-[$$-340A]\ * #,##0_-;_-[$$-340A]\ * &quot;-&quot;??_-;_-@_-"/>
    <numFmt numFmtId="204" formatCode="#,##0.0"/>
    <numFmt numFmtId="205" formatCode="&quot; &quot;* #,##0&quot; &quot;;&quot; &quot;* &quot;-&quot;#,##0&quot; &quot;;&quot; &quot;* &quot;- 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9"/>
      <color indexed="10"/>
      <name val="Calibri"/>
      <family val="2"/>
    </font>
    <font>
      <b/>
      <i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9"/>
      <color theme="1" tint="0.04998999834060669"/>
      <name val="Calibri"/>
      <family val="2"/>
    </font>
    <font>
      <b/>
      <sz val="9"/>
      <color theme="1" tint="0.04998999834060669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i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4791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10" xfId="0" applyNumberFormat="1" applyFont="1" applyBorder="1" applyAlignment="1">
      <alignment horizontal="right" vertical="center"/>
    </xf>
    <xf numFmtId="17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wrapText="1"/>
    </xf>
    <xf numFmtId="1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justify" wrapText="1"/>
    </xf>
    <xf numFmtId="0" fontId="4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wrapText="1"/>
    </xf>
    <xf numFmtId="3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3" fontId="46" fillId="0" borderId="0" xfId="47" applyNumberFormat="1" applyFont="1" applyBorder="1" applyAlignment="1">
      <alignment horizontal="center" vertical="center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3" fontId="4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/>
    </xf>
    <xf numFmtId="17" fontId="46" fillId="33" borderId="10" xfId="0" applyNumberFormat="1" applyFont="1" applyFill="1" applyBorder="1" applyAlignment="1">
      <alignment horizontal="right"/>
    </xf>
    <xf numFmtId="203" fontId="46" fillId="0" borderId="0" xfId="53" applyNumberFormat="1" applyFont="1" applyBorder="1" applyAlignment="1">
      <alignment horizontal="center"/>
    </xf>
    <xf numFmtId="200" fontId="46" fillId="0" borderId="10" xfId="0" applyNumberFormat="1" applyFont="1" applyFill="1" applyBorder="1" applyAlignment="1">
      <alignment horizontal="right" vertical="center"/>
    </xf>
    <xf numFmtId="200" fontId="46" fillId="0" borderId="11" xfId="53" applyNumberFormat="1" applyFont="1" applyFill="1" applyBorder="1" applyAlignment="1">
      <alignment horizontal="center" wrapText="1"/>
    </xf>
    <xf numFmtId="200" fontId="46" fillId="0" borderId="11" xfId="53" applyNumberFormat="1" applyFont="1" applyFill="1" applyBorder="1" applyAlignment="1">
      <alignment horizontal="center" vertical="center" wrapText="1"/>
    </xf>
    <xf numFmtId="200" fontId="46" fillId="0" borderId="11" xfId="53" applyNumberFormat="1" applyFont="1" applyBorder="1" applyAlignment="1">
      <alignment horizontal="center"/>
    </xf>
    <xf numFmtId="200" fontId="46" fillId="0" borderId="11" xfId="53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vertical="center"/>
    </xf>
    <xf numFmtId="9" fontId="5" fillId="34" borderId="14" xfId="0" applyNumberFormat="1" applyFont="1" applyFill="1" applyBorder="1" applyAlignment="1">
      <alignment/>
    </xf>
    <xf numFmtId="205" fontId="6" fillId="34" borderId="13" xfId="0" applyNumberFormat="1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vertical="center"/>
    </xf>
    <xf numFmtId="49" fontId="6" fillId="35" borderId="15" xfId="0" applyNumberFormat="1" applyFont="1" applyFill="1" applyBorder="1" applyAlignment="1">
      <alignment vertical="center"/>
    </xf>
    <xf numFmtId="49" fontId="6" fillId="35" borderId="16" xfId="0" applyNumberFormat="1" applyFont="1" applyFill="1" applyBorder="1" applyAlignment="1">
      <alignment vertical="center"/>
    </xf>
    <xf numFmtId="205" fontId="6" fillId="35" borderId="17" xfId="0" applyNumberFormat="1" applyFont="1" applyFill="1" applyBorder="1" applyAlignment="1">
      <alignment vertical="center"/>
    </xf>
    <xf numFmtId="205" fontId="6" fillId="35" borderId="18" xfId="0" applyNumberFormat="1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vertical="center"/>
    </xf>
    <xf numFmtId="49" fontId="48" fillId="36" borderId="0" xfId="0" applyNumberFormat="1" applyFont="1" applyFill="1" applyBorder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8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/>
    </xf>
    <xf numFmtId="9" fontId="6" fillId="35" borderId="18" xfId="0" applyNumberFormat="1" applyFont="1" applyFill="1" applyBorder="1" applyAlignment="1">
      <alignment vertical="center"/>
    </xf>
    <xf numFmtId="49" fontId="6" fillId="35" borderId="22" xfId="0" applyNumberFormat="1" applyFont="1" applyFill="1" applyBorder="1" applyAlignment="1">
      <alignment vertical="center"/>
    </xf>
    <xf numFmtId="49" fontId="6" fillId="35" borderId="23" xfId="0" applyNumberFormat="1" applyFont="1" applyFill="1" applyBorder="1" applyAlignment="1">
      <alignment vertical="center"/>
    </xf>
    <xf numFmtId="49" fontId="5" fillId="35" borderId="24" xfId="0" applyNumberFormat="1" applyFont="1" applyFill="1" applyBorder="1" applyAlignment="1">
      <alignment/>
    </xf>
    <xf numFmtId="0" fontId="48" fillId="27" borderId="10" xfId="0" applyFont="1" applyFill="1" applyBorder="1" applyAlignment="1">
      <alignment vertical="center" wrapText="1"/>
    </xf>
    <xf numFmtId="49" fontId="6" fillId="34" borderId="0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0" fillId="33" borderId="11" xfId="0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50" fillId="0" borderId="11" xfId="0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>
      <alignment wrapText="1"/>
    </xf>
    <xf numFmtId="0" fontId="50" fillId="33" borderId="11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/>
    </xf>
    <xf numFmtId="3" fontId="50" fillId="0" borderId="11" xfId="0" applyNumberFormat="1" applyFont="1" applyFill="1" applyBorder="1" applyAlignment="1" applyProtection="1">
      <alignment horizontal="center"/>
      <protection/>
    </xf>
    <xf numFmtId="3" fontId="50" fillId="33" borderId="11" xfId="0" applyNumberFormat="1" applyFont="1" applyFill="1" applyBorder="1" applyAlignment="1" applyProtection="1">
      <alignment horizontal="center"/>
      <protection/>
    </xf>
    <xf numFmtId="204" fontId="50" fillId="33" borderId="11" xfId="0" applyNumberFormat="1" applyFont="1" applyFill="1" applyBorder="1" applyAlignment="1" applyProtection="1">
      <alignment horizontal="center"/>
      <protection/>
    </xf>
    <xf numFmtId="0" fontId="49" fillId="37" borderId="11" xfId="0" applyFont="1" applyFill="1" applyBorder="1" applyAlignment="1">
      <alignment vertical="center" wrapText="1"/>
    </xf>
    <xf numFmtId="169" fontId="46" fillId="0" borderId="11" xfId="48" applyFont="1" applyBorder="1" applyAlignment="1">
      <alignment horizontal="right"/>
    </xf>
    <xf numFmtId="169" fontId="48" fillId="27" borderId="10" xfId="48" applyFont="1" applyFill="1" applyBorder="1" applyAlignment="1">
      <alignment horizontal="right" vertical="center" wrapText="1"/>
    </xf>
    <xf numFmtId="169" fontId="48" fillId="33" borderId="11" xfId="48" applyFont="1" applyFill="1" applyBorder="1" applyAlignment="1">
      <alignment vertical="center" wrapText="1"/>
    </xf>
    <xf numFmtId="169" fontId="46" fillId="0" borderId="25" xfId="48" applyFont="1" applyBorder="1" applyAlignment="1">
      <alignment/>
    </xf>
    <xf numFmtId="169" fontId="48" fillId="0" borderId="11" xfId="48" applyFont="1" applyFill="1" applyBorder="1" applyAlignment="1">
      <alignment vertical="center" wrapText="1"/>
    </xf>
    <xf numFmtId="169" fontId="53" fillId="0" borderId="26" xfId="48" applyFont="1" applyBorder="1" applyAlignment="1">
      <alignment/>
    </xf>
    <xf numFmtId="169" fontId="46" fillId="0" borderId="11" xfId="48" applyFont="1" applyBorder="1" applyAlignment="1">
      <alignment/>
    </xf>
    <xf numFmtId="169" fontId="48" fillId="27" borderId="10" xfId="48" applyFont="1" applyFill="1" applyBorder="1" applyAlignment="1">
      <alignment vertical="center" wrapText="1"/>
    </xf>
    <xf numFmtId="169" fontId="49" fillId="37" borderId="11" xfId="48" applyFont="1" applyFill="1" applyBorder="1" applyAlignment="1">
      <alignment vertical="center" wrapText="1"/>
    </xf>
    <xf numFmtId="169" fontId="6" fillId="35" borderId="27" xfId="48" applyFont="1" applyFill="1" applyBorder="1" applyAlignment="1">
      <alignment vertical="center"/>
    </xf>
    <xf numFmtId="169" fontId="46" fillId="0" borderId="11" xfId="48" applyFont="1" applyFill="1" applyBorder="1" applyAlignment="1">
      <alignment horizontal="right" wrapText="1"/>
    </xf>
    <xf numFmtId="169" fontId="46" fillId="0" borderId="11" xfId="48" applyFont="1" applyFill="1" applyBorder="1" applyAlignment="1">
      <alignment horizontal="right" vertical="center" wrapText="1"/>
    </xf>
    <xf numFmtId="49" fontId="48" fillId="36" borderId="28" xfId="0" applyNumberFormat="1" applyFont="1" applyFill="1" applyBorder="1" applyAlignment="1">
      <alignment vertical="center"/>
    </xf>
    <xf numFmtId="49" fontId="48" fillId="36" borderId="29" xfId="0" applyNumberFormat="1" applyFont="1" applyFill="1" applyBorder="1" applyAlignment="1">
      <alignment vertical="center"/>
    </xf>
    <xf numFmtId="0" fontId="54" fillId="27" borderId="0" xfId="0" applyFont="1" applyFill="1" applyBorder="1" applyAlignment="1">
      <alignment horizontal="center" vertical="center"/>
    </xf>
    <xf numFmtId="0" fontId="48" fillId="27" borderId="30" xfId="0" applyFont="1" applyFill="1" applyBorder="1" applyAlignment="1">
      <alignment horizontal="center" vertical="center" wrapText="1"/>
    </xf>
    <xf numFmtId="0" fontId="48" fillId="27" borderId="3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6" xfId="51"/>
    <cellStyle name="Millares 6 2" xfId="52"/>
    <cellStyle name="Currency" xfId="53"/>
    <cellStyle name="Currency [0]" xfId="54"/>
    <cellStyle name="Moneda 2" xfId="55"/>
    <cellStyle name="Neutral" xfId="56"/>
    <cellStyle name="Normal 2" xfId="57"/>
    <cellStyle name="Normal 2 3" xfId="58"/>
    <cellStyle name="Normal 4" xfId="59"/>
    <cellStyle name="Normal 4 2" xfId="60"/>
    <cellStyle name="Normal 6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1009650</xdr:colOff>
      <xdr:row>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019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33"/>
  <sheetViews>
    <sheetView showGridLines="0" tabSelected="1" zoomScalePageLayoutView="0" workbookViewId="0" topLeftCell="A1">
      <selection activeCell="F12" sqref="F12"/>
    </sheetView>
  </sheetViews>
  <sheetFormatPr defaultColWidth="16.00390625" defaultRowHeight="15"/>
  <cols>
    <col min="1" max="1" width="31.140625" style="0" customWidth="1"/>
    <col min="2" max="2" width="15.57421875" style="0" customWidth="1"/>
    <col min="3" max="3" width="9.8515625" style="0" bestFit="1" customWidth="1"/>
    <col min="4" max="4" width="20.7109375" style="0" customWidth="1"/>
    <col min="5" max="5" width="12.8515625" style="0" customWidth="1"/>
    <col min="6" max="6" width="18.421875" style="0" bestFit="1" customWidth="1"/>
    <col min="7" max="7" width="4.00390625" style="0" customWidth="1"/>
    <col min="8" max="8" width="43.421875" style="0" bestFit="1" customWidth="1"/>
    <col min="9" max="9" width="8.28125" style="0" customWidth="1"/>
    <col min="10" max="10" width="9.8515625" style="0" bestFit="1" customWidth="1"/>
    <col min="11" max="11" width="17.421875" style="0" bestFit="1" customWidth="1"/>
    <col min="12" max="12" width="15.7109375" style="0" bestFit="1" customWidth="1"/>
    <col min="13" max="13" width="17.57421875" style="0" bestFit="1" customWidth="1"/>
  </cols>
  <sheetData>
    <row r="7" ht="16.5" customHeight="1"/>
    <row r="9" spans="1:6" ht="15" customHeight="1">
      <c r="A9" s="60" t="s">
        <v>22</v>
      </c>
      <c r="B9" s="30" t="s">
        <v>73</v>
      </c>
      <c r="C9" s="1"/>
      <c r="D9" s="95" t="s">
        <v>113</v>
      </c>
      <c r="E9" s="96"/>
      <c r="F9" s="2">
        <v>17000</v>
      </c>
    </row>
    <row r="10" spans="1:6" ht="15">
      <c r="A10" s="29" t="s">
        <v>25</v>
      </c>
      <c r="B10" s="31" t="s">
        <v>74</v>
      </c>
      <c r="C10" s="1"/>
      <c r="D10" s="97" t="s">
        <v>45</v>
      </c>
      <c r="E10" s="97"/>
      <c r="F10" s="3" t="s">
        <v>34</v>
      </c>
    </row>
    <row r="11" spans="1:6" ht="15">
      <c r="A11" s="29" t="s">
        <v>24</v>
      </c>
      <c r="B11" s="31" t="s">
        <v>112</v>
      </c>
      <c r="C11" s="1"/>
      <c r="D11" s="98" t="s">
        <v>43</v>
      </c>
      <c r="E11" s="99"/>
      <c r="F11" s="34">
        <v>800</v>
      </c>
    </row>
    <row r="12" spans="1:6" ht="15">
      <c r="A12" s="29" t="s">
        <v>23</v>
      </c>
      <c r="B12" s="31" t="s">
        <v>44</v>
      </c>
      <c r="C12" s="1"/>
      <c r="D12" s="97" t="s">
        <v>0</v>
      </c>
      <c r="E12" s="97"/>
      <c r="F12" s="2">
        <f>(F9*F11)</f>
        <v>13600000</v>
      </c>
    </row>
    <row r="13" spans="1:6" ht="15">
      <c r="A13" s="29" t="s">
        <v>21</v>
      </c>
      <c r="B13" s="31" t="s">
        <v>75</v>
      </c>
      <c r="C13" s="1"/>
      <c r="D13" s="97" t="s">
        <v>46</v>
      </c>
      <c r="E13" s="97"/>
      <c r="F13" s="4" t="s">
        <v>78</v>
      </c>
    </row>
    <row r="14" spans="1:6" ht="24">
      <c r="A14" s="29" t="s">
        <v>1</v>
      </c>
      <c r="B14" s="30" t="s">
        <v>76</v>
      </c>
      <c r="C14" s="1"/>
      <c r="D14" s="97" t="s">
        <v>2</v>
      </c>
      <c r="E14" s="97"/>
      <c r="F14" s="3" t="s">
        <v>79</v>
      </c>
    </row>
    <row r="15" spans="1:6" ht="15">
      <c r="A15" s="29" t="s">
        <v>3</v>
      </c>
      <c r="B15" s="32">
        <v>44228</v>
      </c>
      <c r="C15" s="5"/>
      <c r="D15" s="100" t="s">
        <v>4</v>
      </c>
      <c r="E15" s="100"/>
      <c r="F15" s="6" t="s">
        <v>77</v>
      </c>
    </row>
    <row r="16" spans="1:6" ht="15">
      <c r="A16" s="7"/>
      <c r="B16" s="8"/>
      <c r="C16" s="1"/>
      <c r="D16" s="9"/>
      <c r="E16" s="9"/>
      <c r="F16" s="10"/>
    </row>
    <row r="17" spans="1:6" ht="15">
      <c r="A17" s="94" t="s">
        <v>38</v>
      </c>
      <c r="B17" s="94"/>
      <c r="C17" s="94"/>
      <c r="D17" s="94"/>
      <c r="E17" s="94"/>
      <c r="F17" s="94"/>
    </row>
    <row r="18" spans="1:6" ht="15">
      <c r="A18" s="1"/>
      <c r="B18" s="11"/>
      <c r="C18" s="11"/>
      <c r="D18" s="12"/>
      <c r="E18" s="13"/>
      <c r="F18" s="1"/>
    </row>
    <row r="19" spans="1:6" ht="15">
      <c r="A19" s="79" t="s">
        <v>5</v>
      </c>
      <c r="B19" s="14"/>
      <c r="C19" s="14"/>
      <c r="D19" s="14"/>
      <c r="E19" s="14"/>
      <c r="F19" s="14"/>
    </row>
    <row r="20" spans="1:6" ht="15">
      <c r="A20" s="94" t="s">
        <v>6</v>
      </c>
      <c r="B20" s="94" t="s">
        <v>7</v>
      </c>
      <c r="C20" s="94" t="s">
        <v>8</v>
      </c>
      <c r="D20" s="94" t="s">
        <v>47</v>
      </c>
      <c r="E20" s="94" t="s">
        <v>9</v>
      </c>
      <c r="F20" s="94" t="s">
        <v>10</v>
      </c>
    </row>
    <row r="21" spans="1:6" ht="15">
      <c r="A21" s="15" t="s">
        <v>123</v>
      </c>
      <c r="B21" s="16" t="s">
        <v>117</v>
      </c>
      <c r="C21" s="16">
        <v>3</v>
      </c>
      <c r="D21" s="16" t="s">
        <v>80</v>
      </c>
      <c r="E21" s="35">
        <v>20000</v>
      </c>
      <c r="F21" s="90">
        <f>(C21*E21)</f>
        <v>60000</v>
      </c>
    </row>
    <row r="22" spans="1:6" ht="15">
      <c r="A22" s="15" t="s">
        <v>124</v>
      </c>
      <c r="B22" s="16" t="s">
        <v>117</v>
      </c>
      <c r="C22" s="16">
        <v>15</v>
      </c>
      <c r="D22" s="16" t="s">
        <v>118</v>
      </c>
      <c r="E22" s="35">
        <v>20000</v>
      </c>
      <c r="F22" s="90">
        <f>(C22*E22)</f>
        <v>300000</v>
      </c>
    </row>
    <row r="23" spans="1:6" s="1" customFormat="1" ht="12">
      <c r="A23" s="27" t="s">
        <v>125</v>
      </c>
      <c r="B23" s="28" t="s">
        <v>117</v>
      </c>
      <c r="C23" s="28">
        <v>2</v>
      </c>
      <c r="D23" s="28" t="s">
        <v>106</v>
      </c>
      <c r="E23" s="35">
        <v>250000</v>
      </c>
      <c r="F23" s="91">
        <f aca="true" t="shared" si="0" ref="F23:F30">(C23*E23)</f>
        <v>500000</v>
      </c>
    </row>
    <row r="24" spans="1:6" ht="15">
      <c r="A24" s="27" t="s">
        <v>126</v>
      </c>
      <c r="B24" s="28" t="s">
        <v>115</v>
      </c>
      <c r="C24" s="28">
        <v>3</v>
      </c>
      <c r="D24" s="28" t="s">
        <v>80</v>
      </c>
      <c r="E24" s="35">
        <v>40000</v>
      </c>
      <c r="F24" s="91">
        <f t="shared" si="0"/>
        <v>120000</v>
      </c>
    </row>
    <row r="25" spans="1:6" ht="15">
      <c r="A25" s="27" t="s">
        <v>127</v>
      </c>
      <c r="B25" s="28" t="s">
        <v>117</v>
      </c>
      <c r="C25" s="28">
        <v>4</v>
      </c>
      <c r="D25" s="28" t="s">
        <v>107</v>
      </c>
      <c r="E25" s="35">
        <v>20000</v>
      </c>
      <c r="F25" s="91">
        <f t="shared" si="0"/>
        <v>80000</v>
      </c>
    </row>
    <row r="26" spans="1:6" ht="15">
      <c r="A26" s="27" t="s">
        <v>127</v>
      </c>
      <c r="B26" s="28" t="s">
        <v>117</v>
      </c>
      <c r="C26" s="28">
        <v>4</v>
      </c>
      <c r="D26" s="28" t="s">
        <v>119</v>
      </c>
      <c r="E26" s="35">
        <v>20000</v>
      </c>
      <c r="F26" s="91">
        <f t="shared" si="0"/>
        <v>80000</v>
      </c>
    </row>
    <row r="27" spans="1:6" ht="15">
      <c r="A27" s="27" t="s">
        <v>128</v>
      </c>
      <c r="B27" s="28" t="s">
        <v>117</v>
      </c>
      <c r="C27" s="28">
        <v>6</v>
      </c>
      <c r="D27" s="28" t="s">
        <v>120</v>
      </c>
      <c r="E27" s="35">
        <v>20000</v>
      </c>
      <c r="F27" s="91">
        <f t="shared" si="0"/>
        <v>120000</v>
      </c>
    </row>
    <row r="28" spans="1:6" ht="15">
      <c r="A28" s="27" t="s">
        <v>129</v>
      </c>
      <c r="B28" s="28" t="s">
        <v>117</v>
      </c>
      <c r="C28" s="28">
        <v>1</v>
      </c>
      <c r="D28" s="28" t="s">
        <v>110</v>
      </c>
      <c r="E28" s="35">
        <v>20000</v>
      </c>
      <c r="F28" s="91">
        <f t="shared" si="0"/>
        <v>20000</v>
      </c>
    </row>
    <row r="29" spans="1:6" ht="15">
      <c r="A29" s="27" t="s">
        <v>130</v>
      </c>
      <c r="B29" s="28" t="s">
        <v>117</v>
      </c>
      <c r="C29" s="28">
        <v>5</v>
      </c>
      <c r="D29" s="28" t="s">
        <v>121</v>
      </c>
      <c r="E29" s="35">
        <v>20000</v>
      </c>
      <c r="F29" s="91">
        <f t="shared" si="0"/>
        <v>100000</v>
      </c>
    </row>
    <row r="30" spans="1:6" ht="15">
      <c r="A30" s="27" t="s">
        <v>131</v>
      </c>
      <c r="B30" s="28" t="s">
        <v>117</v>
      </c>
      <c r="C30" s="28">
        <v>15</v>
      </c>
      <c r="D30" s="28" t="s">
        <v>122</v>
      </c>
      <c r="E30" s="36">
        <v>40000</v>
      </c>
      <c r="F30" s="91">
        <f t="shared" si="0"/>
        <v>600000</v>
      </c>
    </row>
    <row r="31" spans="1:6" ht="15">
      <c r="A31" s="60" t="s">
        <v>11</v>
      </c>
      <c r="B31" s="60"/>
      <c r="C31" s="60"/>
      <c r="D31" s="60"/>
      <c r="E31" s="60"/>
      <c r="F31" s="81">
        <f>SUM(F21:F30)</f>
        <v>1980000</v>
      </c>
    </row>
    <row r="32" spans="1:6" ht="15">
      <c r="A32" s="9"/>
      <c r="B32" s="9"/>
      <c r="C32" s="9"/>
      <c r="D32" s="9"/>
      <c r="E32" s="17"/>
      <c r="F32" s="17"/>
    </row>
    <row r="33" spans="1:6" ht="15">
      <c r="A33" s="79" t="s">
        <v>30</v>
      </c>
      <c r="B33" s="18"/>
      <c r="C33" s="18"/>
      <c r="D33" s="18"/>
      <c r="E33" s="19"/>
      <c r="F33" s="19"/>
    </row>
    <row r="34" spans="1:6" ht="24">
      <c r="A34" s="60" t="s">
        <v>6</v>
      </c>
      <c r="B34" s="60" t="s">
        <v>7</v>
      </c>
      <c r="C34" s="60" t="s">
        <v>8</v>
      </c>
      <c r="D34" s="60" t="s">
        <v>47</v>
      </c>
      <c r="E34" s="60" t="s">
        <v>9</v>
      </c>
      <c r="F34" s="60" t="s">
        <v>10</v>
      </c>
    </row>
    <row r="35" spans="1:6" ht="15">
      <c r="A35" s="20" t="s">
        <v>114</v>
      </c>
      <c r="B35" s="21" t="s">
        <v>115</v>
      </c>
      <c r="C35" s="21">
        <v>2</v>
      </c>
      <c r="D35" s="21" t="s">
        <v>80</v>
      </c>
      <c r="E35" s="37">
        <v>30000</v>
      </c>
      <c r="F35" s="37">
        <f>(C35*E35)</f>
        <v>60000</v>
      </c>
    </row>
    <row r="36" spans="1:6" ht="15">
      <c r="A36" s="22"/>
      <c r="B36" s="21"/>
      <c r="C36" s="21"/>
      <c r="D36" s="21"/>
      <c r="E36" s="37"/>
      <c r="F36" s="37">
        <f>(C36*E36)</f>
        <v>0</v>
      </c>
    </row>
    <row r="37" spans="1:6" ht="15">
      <c r="A37" s="60" t="s">
        <v>31</v>
      </c>
      <c r="B37" s="60"/>
      <c r="C37" s="60"/>
      <c r="D37" s="60"/>
      <c r="E37" s="60"/>
      <c r="F37" s="60">
        <f>SUM(F35:F36)</f>
        <v>60000</v>
      </c>
    </row>
    <row r="38" spans="1:6" ht="15">
      <c r="A38" s="9"/>
      <c r="B38" s="9"/>
      <c r="C38" s="9"/>
      <c r="D38" s="9"/>
      <c r="E38" s="17"/>
      <c r="F38" s="33"/>
    </row>
    <row r="39" spans="1:6" ht="15">
      <c r="A39" s="79" t="s">
        <v>26</v>
      </c>
      <c r="B39" s="18"/>
      <c r="C39" s="18"/>
      <c r="D39" s="18"/>
      <c r="E39" s="19"/>
      <c r="F39" s="19"/>
    </row>
    <row r="40" spans="1:6" ht="24">
      <c r="A40" s="60" t="s">
        <v>6</v>
      </c>
      <c r="B40" s="60" t="s">
        <v>7</v>
      </c>
      <c r="C40" s="60" t="s">
        <v>8</v>
      </c>
      <c r="D40" s="60" t="s">
        <v>47</v>
      </c>
      <c r="E40" s="60" t="s">
        <v>9</v>
      </c>
      <c r="F40" s="60" t="s">
        <v>10</v>
      </c>
    </row>
    <row r="41" spans="1:6" ht="15">
      <c r="A41" s="22" t="s">
        <v>132</v>
      </c>
      <c r="B41" s="21" t="s">
        <v>116</v>
      </c>
      <c r="C41" s="21">
        <v>0.25</v>
      </c>
      <c r="D41" s="62" t="s">
        <v>80</v>
      </c>
      <c r="E41" s="38">
        <v>320000</v>
      </c>
      <c r="F41" s="80">
        <f>C41*E41</f>
        <v>80000</v>
      </c>
    </row>
    <row r="42" spans="1:6" ht="15">
      <c r="A42" s="22" t="s">
        <v>133</v>
      </c>
      <c r="B42" s="21" t="s">
        <v>116</v>
      </c>
      <c r="C42" s="21">
        <v>0.25</v>
      </c>
      <c r="D42" s="62" t="s">
        <v>80</v>
      </c>
      <c r="E42" s="38">
        <v>180000</v>
      </c>
      <c r="F42" s="80">
        <f>E42*C42</f>
        <v>45000</v>
      </c>
    </row>
    <row r="43" spans="1:6" ht="15">
      <c r="A43" s="22" t="s">
        <v>133</v>
      </c>
      <c r="B43" s="21" t="s">
        <v>116</v>
      </c>
      <c r="C43" s="21">
        <v>0.25</v>
      </c>
      <c r="D43" s="62" t="s">
        <v>80</v>
      </c>
      <c r="E43" s="38">
        <v>180000</v>
      </c>
      <c r="F43" s="80">
        <f>E43*C43</f>
        <v>45000</v>
      </c>
    </row>
    <row r="44" spans="1:6" ht="15">
      <c r="A44" s="22" t="s">
        <v>134</v>
      </c>
      <c r="B44" s="21" t="s">
        <v>116</v>
      </c>
      <c r="C44" s="21">
        <v>0.25</v>
      </c>
      <c r="D44" s="62" t="s">
        <v>81</v>
      </c>
      <c r="E44" s="38">
        <v>240000</v>
      </c>
      <c r="F44" s="80">
        <f>+E44*C44</f>
        <v>60000</v>
      </c>
    </row>
    <row r="45" spans="1:6" ht="15">
      <c r="A45" s="22" t="s">
        <v>135</v>
      </c>
      <c r="B45" s="21" t="s">
        <v>116</v>
      </c>
      <c r="C45" s="21">
        <v>0.5</v>
      </c>
      <c r="D45" s="62" t="s">
        <v>81</v>
      </c>
      <c r="E45" s="38">
        <v>80000</v>
      </c>
      <c r="F45" s="80">
        <f aca="true" t="shared" si="1" ref="F45:F53">+E45*C45</f>
        <v>40000</v>
      </c>
    </row>
    <row r="46" spans="1:6" ht="15">
      <c r="A46" s="22" t="s">
        <v>136</v>
      </c>
      <c r="B46" s="21" t="s">
        <v>116</v>
      </c>
      <c r="C46" s="21">
        <v>0.25</v>
      </c>
      <c r="D46" s="63" t="s">
        <v>80</v>
      </c>
      <c r="E46" s="38">
        <v>72000</v>
      </c>
      <c r="F46" s="80">
        <f t="shared" si="1"/>
        <v>18000</v>
      </c>
    </row>
    <row r="47" spans="1:6" ht="15">
      <c r="A47" s="22" t="s">
        <v>136</v>
      </c>
      <c r="B47" s="21" t="s">
        <v>116</v>
      </c>
      <c r="C47" s="21">
        <v>0.25</v>
      </c>
      <c r="D47" s="63" t="s">
        <v>82</v>
      </c>
      <c r="E47" s="38">
        <v>72000</v>
      </c>
      <c r="F47" s="80">
        <f t="shared" si="1"/>
        <v>18000</v>
      </c>
    </row>
    <row r="48" spans="1:6" ht="15">
      <c r="A48" s="22" t="s">
        <v>136</v>
      </c>
      <c r="B48" s="21" t="s">
        <v>116</v>
      </c>
      <c r="C48" s="21">
        <v>0.25</v>
      </c>
      <c r="D48" s="63" t="s">
        <v>83</v>
      </c>
      <c r="E48" s="38">
        <v>72000</v>
      </c>
      <c r="F48" s="80">
        <f t="shared" si="1"/>
        <v>18000</v>
      </c>
    </row>
    <row r="49" spans="1:6" ht="15">
      <c r="A49" s="22" t="s">
        <v>136</v>
      </c>
      <c r="B49" s="21" t="s">
        <v>116</v>
      </c>
      <c r="C49" s="21">
        <v>0.25</v>
      </c>
      <c r="D49" s="63" t="s">
        <v>83</v>
      </c>
      <c r="E49" s="38">
        <v>72000</v>
      </c>
      <c r="F49" s="80">
        <f t="shared" si="1"/>
        <v>18000</v>
      </c>
    </row>
    <row r="50" spans="1:6" ht="15">
      <c r="A50" s="22" t="s">
        <v>137</v>
      </c>
      <c r="B50" s="21" t="s">
        <v>116</v>
      </c>
      <c r="C50" s="21">
        <v>0.25</v>
      </c>
      <c r="D50" s="63" t="s">
        <v>83</v>
      </c>
      <c r="E50" s="38">
        <v>72000</v>
      </c>
      <c r="F50" s="80">
        <f t="shared" si="1"/>
        <v>18000</v>
      </c>
    </row>
    <row r="51" spans="1:6" ht="15">
      <c r="A51" s="22" t="s">
        <v>138</v>
      </c>
      <c r="B51" s="21" t="s">
        <v>116</v>
      </c>
      <c r="C51" s="21">
        <v>0.5</v>
      </c>
      <c r="D51" s="63" t="s">
        <v>48</v>
      </c>
      <c r="E51" s="38">
        <v>72000</v>
      </c>
      <c r="F51" s="80">
        <f t="shared" si="1"/>
        <v>36000</v>
      </c>
    </row>
    <row r="52" spans="1:6" ht="15">
      <c r="A52" s="22" t="s">
        <v>139</v>
      </c>
      <c r="B52" s="21" t="s">
        <v>116</v>
      </c>
      <c r="C52" s="21">
        <v>0.75</v>
      </c>
      <c r="D52" s="63" t="s">
        <v>84</v>
      </c>
      <c r="E52" s="38">
        <v>72000</v>
      </c>
      <c r="F52" s="80">
        <f t="shared" si="1"/>
        <v>54000</v>
      </c>
    </row>
    <row r="53" spans="1:6" ht="15">
      <c r="A53" s="22" t="s">
        <v>139</v>
      </c>
      <c r="B53" s="21" t="s">
        <v>116</v>
      </c>
      <c r="C53" s="21">
        <v>0.75</v>
      </c>
      <c r="D53" s="63" t="s">
        <v>85</v>
      </c>
      <c r="E53" s="38">
        <v>72000</v>
      </c>
      <c r="F53" s="80">
        <f t="shared" si="1"/>
        <v>54000</v>
      </c>
    </row>
    <row r="54" spans="1:6" ht="15">
      <c r="A54" s="60" t="s">
        <v>27</v>
      </c>
      <c r="B54" s="60"/>
      <c r="C54" s="60"/>
      <c r="D54" s="60"/>
      <c r="E54" s="60"/>
      <c r="F54" s="81">
        <f>SUM(F41:F53)</f>
        <v>504000</v>
      </c>
    </row>
    <row r="55" spans="1:6" ht="15">
      <c r="A55" s="9"/>
      <c r="B55" s="9"/>
      <c r="C55" s="9"/>
      <c r="D55" s="9"/>
      <c r="E55" s="17"/>
      <c r="F55" s="17"/>
    </row>
    <row r="56" spans="1:6" ht="15">
      <c r="A56" s="79" t="s">
        <v>12</v>
      </c>
      <c r="B56" s="18"/>
      <c r="C56" s="18"/>
      <c r="D56" s="18"/>
      <c r="E56" s="19"/>
      <c r="F56" s="19"/>
    </row>
    <row r="57" spans="1:6" ht="24">
      <c r="A57" s="60" t="s">
        <v>13</v>
      </c>
      <c r="B57" s="60" t="s">
        <v>7</v>
      </c>
      <c r="C57" s="60" t="s">
        <v>19</v>
      </c>
      <c r="D57" s="60" t="s">
        <v>47</v>
      </c>
      <c r="E57" s="60" t="s">
        <v>9</v>
      </c>
      <c r="F57" s="60" t="s">
        <v>10</v>
      </c>
    </row>
    <row r="58" spans="1:6" ht="15">
      <c r="A58" s="64" t="s">
        <v>86</v>
      </c>
      <c r="B58" s="70"/>
      <c r="C58" s="70"/>
      <c r="D58" s="70"/>
      <c r="E58" s="70"/>
      <c r="F58" s="82"/>
    </row>
    <row r="59" spans="1:6" ht="15">
      <c r="A59" s="65" t="s">
        <v>87</v>
      </c>
      <c r="B59" s="71" t="s">
        <v>33</v>
      </c>
      <c r="C59" s="76">
        <v>1400</v>
      </c>
      <c r="D59" s="62" t="s">
        <v>106</v>
      </c>
      <c r="E59" s="76">
        <v>1200</v>
      </c>
      <c r="F59" s="83">
        <f>E59*C59</f>
        <v>1680000</v>
      </c>
    </row>
    <row r="60" spans="1:6" ht="15">
      <c r="A60" s="66" t="s">
        <v>88</v>
      </c>
      <c r="B60" s="72"/>
      <c r="C60" s="72"/>
      <c r="D60" s="72"/>
      <c r="E60" s="72"/>
      <c r="F60" s="84"/>
    </row>
    <row r="61" spans="1:6" ht="15">
      <c r="A61" s="67" t="s">
        <v>89</v>
      </c>
      <c r="B61" s="73" t="s">
        <v>33</v>
      </c>
      <c r="C61" s="77">
        <v>300</v>
      </c>
      <c r="D61" s="75" t="s">
        <v>82</v>
      </c>
      <c r="E61" s="77">
        <v>480</v>
      </c>
      <c r="F61" s="85">
        <f>(C61*E61)</f>
        <v>144000</v>
      </c>
    </row>
    <row r="62" spans="1:6" ht="15">
      <c r="A62" s="67" t="s">
        <v>90</v>
      </c>
      <c r="B62" s="73" t="s">
        <v>33</v>
      </c>
      <c r="C62" s="77">
        <v>500</v>
      </c>
      <c r="D62" s="75" t="s">
        <v>80</v>
      </c>
      <c r="E62" s="77">
        <v>480</v>
      </c>
      <c r="F62" s="85">
        <f>C62*E62</f>
        <v>240000</v>
      </c>
    </row>
    <row r="63" spans="1:6" ht="15">
      <c r="A63" s="67" t="s">
        <v>35</v>
      </c>
      <c r="B63" s="73" t="s">
        <v>33</v>
      </c>
      <c r="C63" s="77">
        <v>300</v>
      </c>
      <c r="D63" s="75" t="s">
        <v>48</v>
      </c>
      <c r="E63" s="77">
        <v>903</v>
      </c>
      <c r="F63" s="85">
        <f>C63*E63</f>
        <v>270900</v>
      </c>
    </row>
    <row r="64" spans="1:6" ht="15">
      <c r="A64" s="67" t="s">
        <v>91</v>
      </c>
      <c r="B64" s="73" t="s">
        <v>33</v>
      </c>
      <c r="C64" s="77">
        <v>200</v>
      </c>
      <c r="D64" s="75" t="s">
        <v>48</v>
      </c>
      <c r="E64" s="77">
        <v>720</v>
      </c>
      <c r="F64" s="85">
        <f>C64*E64</f>
        <v>144000</v>
      </c>
    </row>
    <row r="65" spans="1:6" ht="15">
      <c r="A65" s="68" t="s">
        <v>92</v>
      </c>
      <c r="B65" s="69"/>
      <c r="C65" s="69"/>
      <c r="D65" s="69"/>
      <c r="E65" s="69"/>
      <c r="F65" s="85"/>
    </row>
    <row r="66" spans="1:6" ht="15">
      <c r="A66" s="67" t="s">
        <v>93</v>
      </c>
      <c r="B66" s="74" t="s">
        <v>70</v>
      </c>
      <c r="C66" s="74">
        <v>0.5</v>
      </c>
      <c r="D66" s="74" t="s">
        <v>107</v>
      </c>
      <c r="E66" s="77">
        <v>16788</v>
      </c>
      <c r="F66" s="85">
        <f>C66*E66</f>
        <v>8394</v>
      </c>
    </row>
    <row r="67" spans="1:6" ht="15">
      <c r="A67" s="67" t="s">
        <v>94</v>
      </c>
      <c r="B67" s="74" t="s">
        <v>32</v>
      </c>
      <c r="C67" s="74">
        <v>0.5</v>
      </c>
      <c r="D67" s="74" t="s">
        <v>29</v>
      </c>
      <c r="E67" s="77">
        <v>71050</v>
      </c>
      <c r="F67" s="85">
        <f>(C67*E67)</f>
        <v>35525</v>
      </c>
    </row>
    <row r="68" spans="1:6" ht="15">
      <c r="A68" s="67" t="s">
        <v>94</v>
      </c>
      <c r="B68" s="73" t="s">
        <v>32</v>
      </c>
      <c r="C68" s="78">
        <v>0.5</v>
      </c>
      <c r="D68" s="75" t="s">
        <v>108</v>
      </c>
      <c r="E68" s="77">
        <v>71050</v>
      </c>
      <c r="F68" s="85">
        <f>(C68*E68)</f>
        <v>35525</v>
      </c>
    </row>
    <row r="69" spans="1:6" ht="15">
      <c r="A69" s="67" t="s">
        <v>93</v>
      </c>
      <c r="B69" s="74" t="s">
        <v>70</v>
      </c>
      <c r="C69" s="78">
        <v>0.5</v>
      </c>
      <c r="D69" s="75" t="s">
        <v>29</v>
      </c>
      <c r="E69" s="77">
        <v>16788</v>
      </c>
      <c r="F69" s="86">
        <f aca="true" t="shared" si="2" ref="F69:F74">E69*C69</f>
        <v>8394</v>
      </c>
    </row>
    <row r="70" spans="1:6" ht="15">
      <c r="A70" s="67" t="s">
        <v>95</v>
      </c>
      <c r="B70" s="73" t="s">
        <v>32</v>
      </c>
      <c r="C70" s="78">
        <v>0.3</v>
      </c>
      <c r="D70" s="75" t="s">
        <v>29</v>
      </c>
      <c r="E70" s="77">
        <v>90851</v>
      </c>
      <c r="F70" s="86">
        <f t="shared" si="2"/>
        <v>27255.3</v>
      </c>
    </row>
    <row r="71" spans="1:6" ht="15">
      <c r="A71" s="67" t="s">
        <v>95</v>
      </c>
      <c r="B71" s="73" t="s">
        <v>32</v>
      </c>
      <c r="C71" s="78">
        <v>0.3</v>
      </c>
      <c r="D71" s="75" t="s">
        <v>72</v>
      </c>
      <c r="E71" s="77">
        <v>90851</v>
      </c>
      <c r="F71" s="86">
        <f t="shared" si="2"/>
        <v>27255.3</v>
      </c>
    </row>
    <row r="72" spans="1:6" ht="15">
      <c r="A72" s="67" t="s">
        <v>95</v>
      </c>
      <c r="B72" s="73" t="s">
        <v>32</v>
      </c>
      <c r="C72" s="78">
        <v>0.4</v>
      </c>
      <c r="D72" s="75" t="s">
        <v>109</v>
      </c>
      <c r="E72" s="77">
        <v>90851</v>
      </c>
      <c r="F72" s="86">
        <f t="shared" si="2"/>
        <v>36340.4</v>
      </c>
    </row>
    <row r="73" spans="1:6" ht="15">
      <c r="A73" s="67" t="s">
        <v>94</v>
      </c>
      <c r="B73" s="73" t="s">
        <v>32</v>
      </c>
      <c r="C73" s="78">
        <v>0.5</v>
      </c>
      <c r="D73" s="75" t="s">
        <v>109</v>
      </c>
      <c r="E73" s="77">
        <v>71050</v>
      </c>
      <c r="F73" s="86">
        <f t="shared" si="2"/>
        <v>35525</v>
      </c>
    </row>
    <row r="74" spans="1:6" ht="15">
      <c r="A74" s="67" t="s">
        <v>93</v>
      </c>
      <c r="B74" s="73" t="s">
        <v>33</v>
      </c>
      <c r="C74" s="78">
        <v>0.5</v>
      </c>
      <c r="D74" s="75" t="s">
        <v>109</v>
      </c>
      <c r="E74" s="77">
        <v>16788</v>
      </c>
      <c r="F74" s="86">
        <f t="shared" si="2"/>
        <v>8394</v>
      </c>
    </row>
    <row r="75" spans="1:6" ht="15">
      <c r="A75" s="68" t="s">
        <v>96</v>
      </c>
      <c r="B75" s="69"/>
      <c r="C75" s="69"/>
      <c r="D75" s="69"/>
      <c r="E75" s="69"/>
      <c r="F75" s="85"/>
    </row>
    <row r="76" spans="1:6" ht="15">
      <c r="A76" s="67" t="s">
        <v>97</v>
      </c>
      <c r="B76" s="73" t="s">
        <v>32</v>
      </c>
      <c r="C76" s="77">
        <v>4</v>
      </c>
      <c r="D76" s="75" t="s">
        <v>80</v>
      </c>
      <c r="E76" s="77">
        <v>11160</v>
      </c>
      <c r="F76" s="85">
        <f aca="true" t="shared" si="3" ref="F76:F93">C76*E76</f>
        <v>44640</v>
      </c>
    </row>
    <row r="77" spans="1:6" ht="15">
      <c r="A77" s="67" t="s">
        <v>98</v>
      </c>
      <c r="B77" s="73" t="s">
        <v>32</v>
      </c>
      <c r="C77" s="78">
        <v>1.5</v>
      </c>
      <c r="D77" s="75" t="s">
        <v>107</v>
      </c>
      <c r="E77" s="77">
        <v>46348</v>
      </c>
      <c r="F77" s="85">
        <f t="shared" si="3"/>
        <v>69522</v>
      </c>
    </row>
    <row r="78" spans="1:6" ht="15">
      <c r="A78" s="67" t="s">
        <v>99</v>
      </c>
      <c r="B78" s="73" t="s">
        <v>32</v>
      </c>
      <c r="C78" s="78">
        <v>1.5</v>
      </c>
      <c r="D78" s="75" t="s">
        <v>107</v>
      </c>
      <c r="E78" s="77">
        <v>76283</v>
      </c>
      <c r="F78" s="85">
        <f t="shared" si="3"/>
        <v>114424.5</v>
      </c>
    </row>
    <row r="79" spans="1:6" ht="15">
      <c r="A79" s="67" t="s">
        <v>100</v>
      </c>
      <c r="B79" s="73" t="s">
        <v>32</v>
      </c>
      <c r="C79" s="78">
        <v>1</v>
      </c>
      <c r="D79" s="75" t="s">
        <v>110</v>
      </c>
      <c r="E79" s="77">
        <v>41543</v>
      </c>
      <c r="F79" s="85">
        <f t="shared" si="3"/>
        <v>41543</v>
      </c>
    </row>
    <row r="80" spans="1:6" ht="15">
      <c r="A80" s="68" t="s">
        <v>36</v>
      </c>
      <c r="B80" s="69"/>
      <c r="C80" s="69"/>
      <c r="D80" s="69"/>
      <c r="E80" s="69"/>
      <c r="F80" s="85"/>
    </row>
    <row r="81" spans="1:6" ht="15">
      <c r="A81" s="67" t="s">
        <v>101</v>
      </c>
      <c r="B81" s="73" t="s">
        <v>33</v>
      </c>
      <c r="C81" s="78">
        <v>0.5</v>
      </c>
      <c r="D81" s="75" t="s">
        <v>28</v>
      </c>
      <c r="E81" s="77">
        <v>27321</v>
      </c>
      <c r="F81" s="85">
        <f t="shared" si="3"/>
        <v>13660.5</v>
      </c>
    </row>
    <row r="82" spans="1:6" ht="15">
      <c r="A82" s="67" t="s">
        <v>101</v>
      </c>
      <c r="B82" s="73" t="s">
        <v>33</v>
      </c>
      <c r="C82" s="78">
        <v>0.5</v>
      </c>
      <c r="D82" s="75" t="s">
        <v>29</v>
      </c>
      <c r="E82" s="77">
        <v>27321</v>
      </c>
      <c r="F82" s="85">
        <f t="shared" si="3"/>
        <v>13660.5</v>
      </c>
    </row>
    <row r="83" spans="1:6" ht="15">
      <c r="A83" s="67" t="s">
        <v>102</v>
      </c>
      <c r="B83" s="73" t="s">
        <v>32</v>
      </c>
      <c r="C83" s="78">
        <v>0.2</v>
      </c>
      <c r="D83" s="75" t="s">
        <v>107</v>
      </c>
      <c r="E83" s="77">
        <v>34800</v>
      </c>
      <c r="F83" s="85">
        <f t="shared" si="3"/>
        <v>6960</v>
      </c>
    </row>
    <row r="84" spans="1:6" ht="15">
      <c r="A84" s="67" t="s">
        <v>102</v>
      </c>
      <c r="B84" s="73" t="s">
        <v>32</v>
      </c>
      <c r="C84" s="78">
        <v>0.2</v>
      </c>
      <c r="D84" s="75" t="s">
        <v>84</v>
      </c>
      <c r="E84" s="77">
        <v>34800</v>
      </c>
      <c r="F84" s="85">
        <f t="shared" si="3"/>
        <v>6960</v>
      </c>
    </row>
    <row r="85" spans="1:6" ht="15">
      <c r="A85" s="67" t="s">
        <v>102</v>
      </c>
      <c r="B85" s="73" t="s">
        <v>33</v>
      </c>
      <c r="C85" s="78">
        <v>0.5</v>
      </c>
      <c r="D85" s="75" t="s">
        <v>29</v>
      </c>
      <c r="E85" s="77">
        <v>34800</v>
      </c>
      <c r="F85" s="85">
        <f t="shared" si="3"/>
        <v>17400</v>
      </c>
    </row>
    <row r="86" spans="1:6" ht="15">
      <c r="A86" s="68" t="s">
        <v>15</v>
      </c>
      <c r="B86" s="69"/>
      <c r="C86" s="69"/>
      <c r="D86" s="69"/>
      <c r="E86" s="69"/>
      <c r="F86" s="85"/>
    </row>
    <row r="87" spans="1:6" ht="15">
      <c r="A87" s="69" t="s">
        <v>103</v>
      </c>
      <c r="B87" s="73" t="s">
        <v>32</v>
      </c>
      <c r="C87" s="78">
        <v>2</v>
      </c>
      <c r="D87" s="75" t="s">
        <v>107</v>
      </c>
      <c r="E87" s="77">
        <v>23855</v>
      </c>
      <c r="F87" s="85">
        <f t="shared" si="3"/>
        <v>47710</v>
      </c>
    </row>
    <row r="88" spans="1:6" ht="15">
      <c r="A88" s="69" t="s">
        <v>103</v>
      </c>
      <c r="B88" s="73"/>
      <c r="C88" s="78">
        <v>2</v>
      </c>
      <c r="D88" s="75" t="s">
        <v>48</v>
      </c>
      <c r="E88" s="77">
        <v>23855</v>
      </c>
      <c r="F88" s="85">
        <f t="shared" si="3"/>
        <v>47710</v>
      </c>
    </row>
    <row r="89" spans="1:6" ht="15">
      <c r="A89" s="67" t="s">
        <v>104</v>
      </c>
      <c r="B89" s="73" t="s">
        <v>32</v>
      </c>
      <c r="C89" s="78">
        <v>2</v>
      </c>
      <c r="D89" s="75" t="s">
        <v>48</v>
      </c>
      <c r="E89" s="77">
        <v>14993</v>
      </c>
      <c r="F89" s="85">
        <f t="shared" si="3"/>
        <v>29986</v>
      </c>
    </row>
    <row r="90" spans="1:6" ht="15">
      <c r="A90" s="69" t="s">
        <v>103</v>
      </c>
      <c r="B90" s="73" t="s">
        <v>32</v>
      </c>
      <c r="C90" s="78">
        <v>2</v>
      </c>
      <c r="D90" s="75" t="s">
        <v>84</v>
      </c>
      <c r="E90" s="77">
        <v>23855</v>
      </c>
      <c r="F90" s="85">
        <f t="shared" si="3"/>
        <v>47710</v>
      </c>
    </row>
    <row r="91" spans="1:6" ht="15">
      <c r="A91" s="69" t="s">
        <v>104</v>
      </c>
      <c r="B91" s="73" t="s">
        <v>32</v>
      </c>
      <c r="C91" s="78">
        <v>2</v>
      </c>
      <c r="D91" s="75" t="s">
        <v>84</v>
      </c>
      <c r="E91" s="77">
        <v>14993</v>
      </c>
      <c r="F91" s="85">
        <f t="shared" si="3"/>
        <v>29986</v>
      </c>
    </row>
    <row r="92" spans="1:6" ht="15">
      <c r="A92" s="67" t="s">
        <v>104</v>
      </c>
      <c r="B92" s="73" t="s">
        <v>32</v>
      </c>
      <c r="C92" s="78">
        <v>2</v>
      </c>
      <c r="D92" s="75" t="s">
        <v>84</v>
      </c>
      <c r="E92" s="77">
        <v>14993</v>
      </c>
      <c r="F92" s="85">
        <f t="shared" si="3"/>
        <v>29986</v>
      </c>
    </row>
    <row r="93" spans="1:6" ht="15">
      <c r="A93" s="69" t="s">
        <v>103</v>
      </c>
      <c r="B93" s="73" t="s">
        <v>32</v>
      </c>
      <c r="C93" s="78">
        <v>2</v>
      </c>
      <c r="D93" s="75" t="s">
        <v>29</v>
      </c>
      <c r="E93" s="77">
        <v>23855</v>
      </c>
      <c r="F93" s="85">
        <f t="shared" si="3"/>
        <v>47710</v>
      </c>
    </row>
    <row r="94" spans="1:6" ht="15">
      <c r="A94" s="69" t="s">
        <v>104</v>
      </c>
      <c r="B94" s="73" t="s">
        <v>32</v>
      </c>
      <c r="C94" s="78">
        <v>2</v>
      </c>
      <c r="D94" s="75" t="s">
        <v>29</v>
      </c>
      <c r="E94" s="77">
        <v>14993</v>
      </c>
      <c r="F94" s="86">
        <f>E94*C94</f>
        <v>29986</v>
      </c>
    </row>
    <row r="95" spans="1:6" ht="15">
      <c r="A95" s="67" t="s">
        <v>104</v>
      </c>
      <c r="B95" s="73" t="s">
        <v>32</v>
      </c>
      <c r="C95" s="78">
        <v>2</v>
      </c>
      <c r="D95" s="75" t="s">
        <v>29</v>
      </c>
      <c r="E95" s="77">
        <v>14993</v>
      </c>
      <c r="F95" s="86">
        <f>E95*C95</f>
        <v>29986</v>
      </c>
    </row>
    <row r="96" spans="1:6" ht="15">
      <c r="A96" s="67" t="s">
        <v>105</v>
      </c>
      <c r="B96" s="73" t="s">
        <v>32</v>
      </c>
      <c r="C96" s="78">
        <v>3</v>
      </c>
      <c r="D96" s="75" t="s">
        <v>111</v>
      </c>
      <c r="E96" s="77">
        <v>17487</v>
      </c>
      <c r="F96" s="86">
        <f>E96*C96</f>
        <v>52461</v>
      </c>
    </row>
    <row r="97" spans="1:6" ht="15">
      <c r="A97" s="60" t="s">
        <v>14</v>
      </c>
      <c r="B97" s="60"/>
      <c r="C97" s="60"/>
      <c r="D97" s="60"/>
      <c r="E97" s="60"/>
      <c r="F97" s="87">
        <f>SUM(F59:F96)</f>
        <v>3423509.4999999995</v>
      </c>
    </row>
    <row r="98" spans="1:6" ht="15">
      <c r="A98" s="13"/>
      <c r="B98" s="9"/>
      <c r="C98" s="9"/>
      <c r="D98" s="9"/>
      <c r="E98" s="17"/>
      <c r="F98" s="23"/>
    </row>
    <row r="99" spans="1:6" ht="15">
      <c r="A99" s="79" t="s">
        <v>15</v>
      </c>
      <c r="B99" s="18"/>
      <c r="C99" s="18"/>
      <c r="D99" s="18"/>
      <c r="E99" s="19"/>
      <c r="F99" s="19"/>
    </row>
    <row r="100" spans="1:6" ht="24">
      <c r="A100" s="60" t="s">
        <v>16</v>
      </c>
      <c r="B100" s="60" t="s">
        <v>7</v>
      </c>
      <c r="C100" s="60" t="s">
        <v>20</v>
      </c>
      <c r="D100" s="60" t="s">
        <v>47</v>
      </c>
      <c r="E100" s="60" t="s">
        <v>9</v>
      </c>
      <c r="F100" s="60" t="s">
        <v>10</v>
      </c>
    </row>
    <row r="101" spans="1:6" ht="15">
      <c r="A101" s="22"/>
      <c r="B101" s="21"/>
      <c r="C101" s="21"/>
      <c r="D101" s="16"/>
      <c r="E101" s="37"/>
      <c r="F101" s="37">
        <f>E101*C101</f>
        <v>0</v>
      </c>
    </row>
    <row r="102" spans="1:6" ht="15">
      <c r="A102" s="60" t="s">
        <v>17</v>
      </c>
      <c r="B102" s="60"/>
      <c r="C102" s="60"/>
      <c r="D102" s="60"/>
      <c r="E102" s="60"/>
      <c r="F102" s="60">
        <f>SUM(F101:F101)</f>
        <v>0</v>
      </c>
    </row>
    <row r="103" spans="1:6" ht="15">
      <c r="A103" s="13"/>
      <c r="B103" s="9"/>
      <c r="C103" s="9"/>
      <c r="D103" s="9"/>
      <c r="E103" s="17"/>
      <c r="F103" s="23"/>
    </row>
    <row r="104" spans="1:6" ht="15">
      <c r="A104" s="79" t="s">
        <v>39</v>
      </c>
      <c r="B104" s="79"/>
      <c r="C104" s="79"/>
      <c r="D104" s="79"/>
      <c r="E104" s="79"/>
      <c r="F104" s="88">
        <f>(F102+F97+F54+F37+F31)</f>
        <v>5967509.5</v>
      </c>
    </row>
    <row r="105" spans="1:6" ht="15">
      <c r="A105" s="60" t="s">
        <v>18</v>
      </c>
      <c r="B105" s="60"/>
      <c r="C105" s="60"/>
      <c r="D105" s="60"/>
      <c r="E105" s="60"/>
      <c r="F105" s="87">
        <f>F104*0.05</f>
        <v>298375.47500000003</v>
      </c>
    </row>
    <row r="106" spans="1:6" ht="15">
      <c r="A106" s="79" t="s">
        <v>40</v>
      </c>
      <c r="B106" s="79"/>
      <c r="C106" s="79"/>
      <c r="D106" s="79"/>
      <c r="E106" s="79"/>
      <c r="F106" s="88">
        <f>F104+F105</f>
        <v>6265884.975</v>
      </c>
    </row>
    <row r="107" spans="1:6" ht="15">
      <c r="A107" s="60" t="s">
        <v>41</v>
      </c>
      <c r="B107" s="60"/>
      <c r="C107" s="60"/>
      <c r="D107" s="60"/>
      <c r="E107" s="60"/>
      <c r="F107" s="87">
        <f>(F12)</f>
        <v>13600000</v>
      </c>
    </row>
    <row r="108" spans="1:6" ht="15">
      <c r="A108" s="54" t="s">
        <v>42</v>
      </c>
      <c r="B108" s="79"/>
      <c r="C108" s="79"/>
      <c r="D108" s="79"/>
      <c r="E108" s="79"/>
      <c r="F108" s="88">
        <f>F107-F106</f>
        <v>7334115.025</v>
      </c>
    </row>
    <row r="109" spans="1:6" ht="15">
      <c r="A109" s="24" t="s">
        <v>37</v>
      </c>
      <c r="B109" s="24"/>
      <c r="C109" s="25"/>
      <c r="D109" s="25"/>
      <c r="E109" s="25"/>
      <c r="F109" s="25"/>
    </row>
    <row r="110" spans="1:6" ht="15">
      <c r="A110" s="61" t="s">
        <v>50</v>
      </c>
      <c r="B110" s="40"/>
      <c r="C110" s="40"/>
      <c r="D110" s="41"/>
      <c r="E110" s="40"/>
      <c r="F110" s="25"/>
    </row>
    <row r="111" spans="1:6" ht="15">
      <c r="A111" s="46" t="s">
        <v>51</v>
      </c>
      <c r="B111" s="40"/>
      <c r="C111" s="40"/>
      <c r="D111" s="41"/>
      <c r="E111" s="40"/>
      <c r="F111" s="25"/>
    </row>
    <row r="112" spans="1:6" ht="15">
      <c r="A112" s="46" t="s">
        <v>52</v>
      </c>
      <c r="B112" s="40"/>
      <c r="C112" s="40"/>
      <c r="D112" s="41"/>
      <c r="E112" s="40"/>
      <c r="F112" s="25"/>
    </row>
    <row r="113" spans="1:6" ht="15">
      <c r="A113" s="46" t="s">
        <v>53</v>
      </c>
      <c r="B113" s="40"/>
      <c r="C113" s="40"/>
      <c r="D113" s="41"/>
      <c r="E113" s="40"/>
      <c r="F113" s="25"/>
    </row>
    <row r="114" spans="1:6" ht="15">
      <c r="A114" s="46" t="s">
        <v>54</v>
      </c>
      <c r="B114" s="40"/>
      <c r="C114" s="40"/>
      <c r="D114" s="41"/>
      <c r="E114" s="40"/>
      <c r="F114" s="26"/>
    </row>
    <row r="115" spans="1:6" ht="15">
      <c r="A115" s="46" t="s">
        <v>55</v>
      </c>
      <c r="B115" s="40"/>
      <c r="C115" s="40"/>
      <c r="D115" s="41"/>
      <c r="E115" s="40"/>
      <c r="F115" s="1"/>
    </row>
    <row r="116" spans="1:6" ht="15">
      <c r="A116" s="46" t="s">
        <v>56</v>
      </c>
      <c r="B116" s="40"/>
      <c r="C116" s="40"/>
      <c r="D116" s="41"/>
      <c r="E116" s="40"/>
      <c r="F116" s="25"/>
    </row>
    <row r="117" spans="1:6" ht="15">
      <c r="A117" s="46" t="s">
        <v>71</v>
      </c>
      <c r="B117" s="40"/>
      <c r="C117" s="40"/>
      <c r="D117" s="41"/>
      <c r="E117" s="40"/>
      <c r="F117" s="25"/>
    </row>
    <row r="118" spans="1:6" ht="15">
      <c r="A118" s="46"/>
      <c r="B118" s="40"/>
      <c r="C118" s="40"/>
      <c r="D118" s="41"/>
      <c r="E118" s="40"/>
      <c r="F118" s="25"/>
    </row>
    <row r="119" ht="15">
      <c r="A119" s="39" t="s">
        <v>49</v>
      </c>
    </row>
    <row r="120" spans="1:3" ht="15.75" thickBot="1">
      <c r="A120" s="92" t="s">
        <v>57</v>
      </c>
      <c r="B120" s="93"/>
      <c r="C120" s="55"/>
    </row>
    <row r="121" spans="1:3" ht="15">
      <c r="A121" s="57" t="s">
        <v>16</v>
      </c>
      <c r="B121" s="58" t="s">
        <v>58</v>
      </c>
      <c r="C121" s="59" t="s">
        <v>59</v>
      </c>
    </row>
    <row r="122" spans="1:3" ht="15">
      <c r="A122" s="42" t="s">
        <v>60</v>
      </c>
      <c r="B122" s="43">
        <f>+F31</f>
        <v>1980000</v>
      </c>
      <c r="C122" s="44">
        <f>(B122/B128)</f>
        <v>0.3159968636353718</v>
      </c>
    </row>
    <row r="123" spans="1:3" ht="15">
      <c r="A123" s="42" t="s">
        <v>61</v>
      </c>
      <c r="B123" s="43">
        <f>+F37</f>
        <v>60000</v>
      </c>
      <c r="C123" s="44">
        <v>0</v>
      </c>
    </row>
    <row r="124" spans="1:3" ht="15">
      <c r="A124" s="42" t="s">
        <v>62</v>
      </c>
      <c r="B124" s="43">
        <f>+F54</f>
        <v>504000</v>
      </c>
      <c r="C124" s="44">
        <f>(B124/B128)</f>
        <v>0.08043556528900374</v>
      </c>
    </row>
    <row r="125" spans="1:3" ht="15">
      <c r="A125" s="42" t="s">
        <v>13</v>
      </c>
      <c r="B125" s="43">
        <f>+F97</f>
        <v>3423509.4999999995</v>
      </c>
      <c r="C125" s="44">
        <f>(B125/B128)</f>
        <v>0.5463728609221716</v>
      </c>
    </row>
    <row r="126" spans="1:3" ht="15">
      <c r="A126" s="42" t="s">
        <v>63</v>
      </c>
      <c r="B126" s="45">
        <f>+F102</f>
        <v>0</v>
      </c>
      <c r="C126" s="44">
        <f>(B126/B128)</f>
        <v>0</v>
      </c>
    </row>
    <row r="127" spans="1:3" ht="15">
      <c r="A127" s="42" t="s">
        <v>64</v>
      </c>
      <c r="B127" s="45">
        <f>+F105</f>
        <v>298375.47500000003</v>
      </c>
      <c r="C127" s="44">
        <f>(B127/B128)</f>
        <v>0.04761904761904763</v>
      </c>
    </row>
    <row r="128" spans="1:3" ht="15.75" thickBot="1">
      <c r="A128" s="48" t="s">
        <v>65</v>
      </c>
      <c r="B128" s="49">
        <f>SUM(B122:B127)</f>
        <v>6265884.975</v>
      </c>
      <c r="C128" s="56">
        <v>1</v>
      </c>
    </row>
    <row r="130" spans="1:4" ht="15.75" thickBot="1">
      <c r="A130" s="51"/>
      <c r="B130" s="52" t="s">
        <v>66</v>
      </c>
      <c r="C130" s="53"/>
      <c r="D130" s="54"/>
    </row>
    <row r="131" spans="1:4" ht="15">
      <c r="A131" s="47" t="s">
        <v>67</v>
      </c>
      <c r="B131" s="89">
        <v>13000</v>
      </c>
      <c r="C131" s="89">
        <v>15000</v>
      </c>
      <c r="D131" s="89">
        <v>17000</v>
      </c>
    </row>
    <row r="132" spans="1:4" ht="15.75" thickBot="1">
      <c r="A132" s="48" t="s">
        <v>68</v>
      </c>
      <c r="B132" s="49">
        <f>(F104/B131)</f>
        <v>459.0391923076923</v>
      </c>
      <c r="C132" s="49">
        <f>(F104/C131)</f>
        <v>397.83396666666664</v>
      </c>
      <c r="D132" s="50">
        <f>(F104/D131)</f>
        <v>351.0299705882353</v>
      </c>
    </row>
    <row r="133" spans="1:4" ht="15">
      <c r="A133" s="46" t="s">
        <v>69</v>
      </c>
      <c r="B133" s="40"/>
      <c r="C133" s="40"/>
      <c r="D133" s="41"/>
    </row>
  </sheetData>
  <sheetProtection/>
  <mergeCells count="10">
    <mergeCell ref="A120:B120"/>
    <mergeCell ref="A17:F17"/>
    <mergeCell ref="A20:F20"/>
    <mergeCell ref="D9:E9"/>
    <mergeCell ref="D10:E10"/>
    <mergeCell ref="D11:E11"/>
    <mergeCell ref="D13:E13"/>
    <mergeCell ref="D14:E14"/>
    <mergeCell ref="D15:E15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90" r:id="rId2"/>
  <ignoredErrors>
    <ignoredError sqref="F4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Reyes Nora del Carmen</cp:lastModifiedBy>
  <cp:lastPrinted>2018-05-29T13:54:27Z</cp:lastPrinted>
  <dcterms:created xsi:type="dcterms:W3CDTF">2014-10-08T12:57:19Z</dcterms:created>
  <dcterms:modified xsi:type="dcterms:W3CDTF">2021-04-05T13:56:49Z</dcterms:modified>
  <cp:category/>
  <cp:version/>
  <cp:contentType/>
  <cp:contentStatus/>
</cp:coreProperties>
</file>