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3" documentId="8_{FB63B777-AC4C-4A76-89DE-4748D539DDAF}" xr6:coauthVersionLast="46" xr6:coauthVersionMax="46" xr10:uidLastSave="{9E8156F8-200A-4AFA-9284-6618852C082A}"/>
  <bookViews>
    <workbookView xWindow="-90" yWindow="-90" windowWidth="19380" windowHeight="10980" xr2:uid="{00000000-000D-0000-FFFF-FFFF00000000}"/>
  </bookViews>
  <sheets>
    <sheet name="ALCACHOFA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27" l="1"/>
  <c r="G67" i="27" l="1"/>
  <c r="G66" i="27"/>
  <c r="G65" i="27"/>
  <c r="G60" i="27"/>
  <c r="G59" i="27"/>
  <c r="G58" i="27"/>
  <c r="G57" i="27"/>
  <c r="G56" i="27"/>
  <c r="G55" i="27"/>
  <c r="G54" i="27"/>
  <c r="G53" i="27"/>
  <c r="G52" i="27"/>
  <c r="D51" i="27"/>
  <c r="G51" i="27" s="1"/>
  <c r="D50" i="27"/>
  <c r="G50" i="27" s="1"/>
  <c r="G48" i="27"/>
  <c r="G43" i="27"/>
  <c r="G42" i="27"/>
  <c r="G41" i="27"/>
  <c r="G40" i="27"/>
  <c r="G38" i="27"/>
  <c r="G28" i="27"/>
  <c r="G27" i="27"/>
  <c r="G26" i="27"/>
  <c r="G25" i="27"/>
  <c r="G24" i="27"/>
  <c r="G23" i="27"/>
  <c r="G22" i="27"/>
  <c r="G21" i="27"/>
  <c r="G12" i="27"/>
  <c r="G73" i="27" s="1"/>
  <c r="G68" i="27" l="1"/>
  <c r="C91" i="27" s="1"/>
  <c r="G29" i="27"/>
  <c r="C87" i="27" s="1"/>
  <c r="G44" i="27"/>
  <c r="C89" i="27" s="1"/>
  <c r="G61" i="27"/>
  <c r="C90" i="27" s="1"/>
  <c r="G70" i="27" l="1"/>
  <c r="G71" i="27" s="1"/>
  <c r="G72" i="27" l="1"/>
  <c r="E98" i="27" s="1"/>
  <c r="C92" i="27"/>
  <c r="D98" i="27"/>
  <c r="G74" i="27"/>
  <c r="C98" i="27"/>
  <c r="C93" i="27" l="1"/>
  <c r="D90" i="27" l="1"/>
  <c r="D89" i="27"/>
  <c r="D87" i="27"/>
  <c r="D91" i="27"/>
  <c r="D92" i="27"/>
  <c r="D93" i="27" l="1"/>
</calcChain>
</file>

<file path=xl/sharedStrings.xml><?xml version="1.0" encoding="utf-8"?>
<sst xmlns="http://schemas.openxmlformats.org/spreadsheetml/2006/main" count="175" uniqueCount="127">
  <si>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</si>
  <si>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</si>
  <si>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</si>
  <si>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</si>
  <si>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</si>
  <si>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</si>
  <si>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</si>
  <si>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</si>
  <si>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</si>
  <si>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</si>
  <si>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</si>
  <si>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</si>
  <si>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</si>
  <si>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</si>
  <si>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</si>
  <si>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</si>
  <si>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</si>
  <si>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</si>
  <si>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</si>
  <si>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</si>
  <si>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</si>
  <si>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</si>
  <si>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</si>
  <si>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</si>
  <si>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</si>
  <si>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</si>
  <si>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</si>
  <si>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</si>
  <si>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</si>
  <si>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</si>
  <si>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</si>
  <si>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</si>
  <si>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</si>
  <si>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</si>
  <si>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HERBICIDAS</t>
  </si>
  <si>
    <t>L</t>
  </si>
  <si>
    <t>Subtotal Insumos</t>
  </si>
  <si>
    <t xml:space="preserve">   OTROS</t>
  </si>
  <si>
    <t>ITEM</t>
  </si>
  <si>
    <t>u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</si>
  <si>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</si>
  <si>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</si>
  <si>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</si>
  <si>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</si>
  <si>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</si>
  <si>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</si>
  <si>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</si>
  <si>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MEDIO</t>
  </si>
  <si>
    <t>Oct-Dic</t>
  </si>
  <si>
    <t>Aplicación pesticidas</t>
  </si>
  <si>
    <t>Cosecha</t>
  </si>
  <si>
    <t>Aradura</t>
  </si>
  <si>
    <t>25 Kg</t>
  </si>
  <si>
    <t>Nitrato de potasio</t>
  </si>
  <si>
    <t>Kg</t>
  </si>
  <si>
    <t>Ago-Nov</t>
  </si>
  <si>
    <t>Jun-Ago</t>
  </si>
  <si>
    <t>Control de malezas</t>
  </si>
  <si>
    <t xml:space="preserve">Rastraje </t>
  </si>
  <si>
    <t>RENDIMIENTO (uu/ha)</t>
  </si>
  <si>
    <t>PRECIO ESPERADO ($/uu)</t>
  </si>
  <si>
    <t>Mercado interno</t>
  </si>
  <si>
    <t>No Hay</t>
  </si>
  <si>
    <t>Abril</t>
  </si>
  <si>
    <t>Superfosfato Triple</t>
  </si>
  <si>
    <t>Jul-Nov</t>
  </si>
  <si>
    <t>Febrero</t>
  </si>
  <si>
    <t xml:space="preserve">Riego </t>
  </si>
  <si>
    <t>Urea</t>
  </si>
  <si>
    <t>INSECTICIDA</t>
  </si>
  <si>
    <t>Mayo</t>
  </si>
  <si>
    <t>ALCACHOFA</t>
  </si>
  <si>
    <t>CHILENA</t>
  </si>
  <si>
    <t>Octubre-Diciembre</t>
  </si>
  <si>
    <t>Mar-Nov</t>
  </si>
  <si>
    <t xml:space="preserve">Fertilizacion </t>
  </si>
  <si>
    <t>Mar-Jul</t>
  </si>
  <si>
    <t>Abr-May</t>
  </si>
  <si>
    <t>Deshijadura</t>
  </si>
  <si>
    <t>Mar-Jun</t>
  </si>
  <si>
    <t xml:space="preserve">Replante </t>
  </si>
  <si>
    <t>Labores complementarias</t>
  </si>
  <si>
    <t>Aplicación pesticidas y fertilizante</t>
  </si>
  <si>
    <t>Mar-May-Sep</t>
  </si>
  <si>
    <t xml:space="preserve">Limpias con cultivadoras </t>
  </si>
  <si>
    <t>Mar-Abr</t>
  </si>
  <si>
    <t>Traslados internos</t>
  </si>
  <si>
    <t xml:space="preserve">HIJUELOS </t>
  </si>
  <si>
    <t>Feb-Jul</t>
  </si>
  <si>
    <t xml:space="preserve">Farmon </t>
  </si>
  <si>
    <t>Mar-May</t>
  </si>
  <si>
    <t>FUNGICIDA</t>
  </si>
  <si>
    <t>Polyben 50 WP</t>
  </si>
  <si>
    <t xml:space="preserve">Scala </t>
  </si>
  <si>
    <t>Karate Zeon</t>
  </si>
  <si>
    <t>Feb-Nov</t>
  </si>
  <si>
    <t xml:space="preserve">Pirimor </t>
  </si>
  <si>
    <t>Mar-Oct</t>
  </si>
  <si>
    <t>Cajas bananeras</t>
  </si>
  <si>
    <t xml:space="preserve">unidad </t>
  </si>
  <si>
    <t>Acido Giberelico</t>
  </si>
  <si>
    <t>Analisis de suelo</t>
  </si>
  <si>
    <t>analisis</t>
  </si>
  <si>
    <t>Desinfecciones</t>
  </si>
  <si>
    <t>May-Jun-Jul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</si>
  <si>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</si>
  <si>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</si>
  <si>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</si>
  <si>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</si>
  <si>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</si>
  <si>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</si>
  <si>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</si>
  <si>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</si>
  <si>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</si>
  <si>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</si>
  <si>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</si>
  <si>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</si>
  <si>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</si>
  <si>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</si>
  <si>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</si>
  <si>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</si>
  <si>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</si>
  <si>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</si>
  <si>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</si>
  <si>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ESCENARIOS COSTO UNITARIO  ($/uu)</t>
  </si>
  <si>
    <t>Rendimiento (uu/hà)</t>
  </si>
  <si>
    <t>Costo unitario ($/uu)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</si>
</sst>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8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Border="1"/>
    <xf numFmtId="165" fontId="8" fillId="2" borderId="0" xfId="1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165" fontId="6" fillId="0" borderId="2" xfId="1" applyNumberFormat="1" applyFont="1" applyBorder="1"/>
    <xf numFmtId="165" fontId="6" fillId="0" borderId="2" xfId="1" applyNumberFormat="1" applyFont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165" fontId="0" fillId="4" borderId="0" xfId="1" applyNumberFormat="1" applyFont="1" applyFill="1" applyBorder="1"/>
    <xf numFmtId="165" fontId="2" fillId="4" borderId="0" xfId="1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9" fillId="6" borderId="3" xfId="0" applyNumberFormat="1" applyFont="1" applyFill="1" applyBorder="1" applyAlignment="1">
      <alignment vertical="center"/>
    </xf>
    <xf numFmtId="0" fontId="11" fillId="6" borderId="4" xfId="0" applyFont="1" applyFill="1" applyBorder="1" applyAlignment="1"/>
    <xf numFmtId="0" fontId="11" fillId="6" borderId="5" xfId="0" applyFont="1" applyFill="1" applyBorder="1" applyAlignment="1"/>
    <xf numFmtId="49" fontId="11" fillId="6" borderId="1" xfId="0" applyNumberFormat="1" applyFont="1" applyFill="1" applyBorder="1" applyAlignment="1">
      <alignment vertical="center"/>
    </xf>
    <xf numFmtId="0" fontId="11" fillId="6" borderId="0" xfId="0" applyFont="1" applyFill="1" applyBorder="1" applyAlignment="1"/>
    <xf numFmtId="0" fontId="11" fillId="6" borderId="6" xfId="0" applyFont="1" applyFill="1" applyBorder="1" applyAlignment="1"/>
    <xf numFmtId="49" fontId="11" fillId="6" borderId="7" xfId="0" applyNumberFormat="1" applyFont="1" applyFill="1" applyBorder="1" applyAlignment="1">
      <alignment vertical="center"/>
    </xf>
    <xf numFmtId="0" fontId="11" fillId="6" borderId="8" xfId="0" applyFont="1" applyFill="1" applyBorder="1" applyAlignment="1"/>
    <xf numFmtId="0" fontId="11" fillId="6" borderId="9" xfId="0" applyFont="1" applyFill="1" applyBorder="1" applyAlignment="1"/>
    <xf numFmtId="165" fontId="7" fillId="4" borderId="0" xfId="1" applyNumberFormat="1" applyFont="1" applyFill="1" applyBorder="1" applyAlignment="1">
      <alignment horizontal="center" wrapText="1"/>
    </xf>
    <xf numFmtId="165" fontId="7" fillId="4" borderId="0" xfId="1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0" fontId="5" fillId="0" borderId="2" xfId="0" applyFont="1" applyBorder="1"/>
    <xf numFmtId="165" fontId="0" fillId="0" borderId="2" xfId="1" applyNumberFormat="1" applyFont="1" applyBorder="1"/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right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3" fontId="2" fillId="4" borderId="0" xfId="0" applyNumberFormat="1" applyFont="1" applyFill="1" applyBorder="1" applyAlignment="1">
      <alignment horizontal="right"/>
    </xf>
    <xf numFmtId="0" fontId="3" fillId="0" borderId="2" xfId="0" applyFont="1" applyBorder="1"/>
    <xf numFmtId="49" fontId="0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49" fontId="9" fillId="6" borderId="10" xfId="0" applyNumberFormat="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vertical="center"/>
    </xf>
    <xf numFmtId="9" fontId="11" fillId="6" borderId="12" xfId="0" applyNumberFormat="1" applyFont="1" applyFill="1" applyBorder="1" applyAlignment="1"/>
    <xf numFmtId="168" fontId="9" fillId="6" borderId="11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/>
    </xf>
    <xf numFmtId="168" fontId="9" fillId="3" borderId="14" xfId="0" applyNumberFormat="1" applyFont="1" applyFill="1" applyBorder="1" applyAlignment="1">
      <alignment vertical="center"/>
    </xf>
    <xf numFmtId="9" fontId="9" fillId="3" borderId="15" xfId="0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49" fontId="11" fillId="3" borderId="21" xfId="0" applyNumberFormat="1" applyFont="1" applyFill="1" applyBorder="1" applyAlignment="1"/>
    <xf numFmtId="0" fontId="17" fillId="5" borderId="24" xfId="0" applyFont="1" applyFill="1" applyBorder="1" applyAlignment="1"/>
    <xf numFmtId="0" fontId="16" fillId="5" borderId="22" xfId="0" applyFont="1" applyFill="1" applyBorder="1" applyAlignment="1">
      <alignment vertical="center"/>
    </xf>
    <xf numFmtId="49" fontId="16" fillId="5" borderId="23" xfId="0" applyNumberFormat="1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49" fontId="16" fillId="5" borderId="22" xfId="0" applyNumberFormat="1" applyFont="1" applyFill="1" applyBorder="1" applyAlignment="1">
      <alignment vertical="center"/>
    </xf>
    <xf numFmtId="165" fontId="9" fillId="6" borderId="11" xfId="0" applyNumberFormat="1" applyFont="1" applyFill="1" applyBorder="1" applyAlignment="1">
      <alignment vertical="center"/>
    </xf>
    <xf numFmtId="41" fontId="9" fillId="3" borderId="17" xfId="2" applyFont="1" applyFill="1" applyBorder="1" applyAlignment="1">
      <alignment vertical="center"/>
    </xf>
    <xf numFmtId="41" fontId="9" fillId="3" borderId="18" xfId="2" applyFont="1" applyFill="1" applyBorder="1" applyAlignment="1">
      <alignment vertical="center"/>
    </xf>
    <xf numFmtId="41" fontId="9" fillId="3" borderId="14" xfId="2" applyFont="1" applyFill="1" applyBorder="1" applyAlignment="1">
      <alignment vertical="center"/>
    </xf>
    <xf numFmtId="41" fontId="9" fillId="3" borderId="15" xfId="2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 wrapText="1"/>
    </xf>
    <xf numFmtId="2" fontId="8" fillId="0" borderId="2" xfId="0" applyNumberFormat="1" applyFont="1" applyBorder="1" applyAlignment="1">
      <alignment horizontal="right"/>
    </xf>
    <xf numFmtId="0" fontId="0" fillId="2" borderId="2" xfId="0" applyNumberForma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90500"/>
          <a:ext cx="7391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9:G116"/>
  <sheetViews>
    <sheetView tabSelected="1" topLeftCell="A13" workbookViewId="0">
      <selection activeCell="H1" sqref="H1:P1048576"/>
    </sheetView>
  </sheetViews>
  <sheetFormatPr baseColWidth="10" defaultColWidth="11.40625" defaultRowHeight="14.75" x14ac:dyDescent="0.75"/>
  <cols>
    <col min="1" max="1" width="5.86328125" style="3" customWidth="1"/>
    <col min="2" max="2" width="29.1328125" style="3" customWidth="1"/>
    <col min="3" max="3" width="13.26953125" style="3" bestFit="1" customWidth="1"/>
    <col min="4" max="4" width="15.54296875" style="3" bestFit="1" customWidth="1"/>
    <col min="5" max="5" width="11.40625" style="3"/>
    <col min="6" max="6" width="24.40625" style="3" bestFit="1" customWidth="1"/>
    <col min="7" max="7" width="16.86328125" style="3" bestFit="1" customWidth="1"/>
    <col min="8" max="16384" width="11.40625" style="3"/>
  </cols>
  <sheetData>
    <row r="9" spans="2:7" x14ac:dyDescent="0.75">
      <c r="B9" s="44" t="s">
        <v>0</v>
      </c>
      <c r="C9" s="94" t="s">
        <v>71</v>
      </c>
      <c r="D9" s="94"/>
      <c r="E9" s="1"/>
      <c r="F9" s="44" t="s">
        <v>59</v>
      </c>
      <c r="G9" s="7">
        <v>40000</v>
      </c>
    </row>
    <row r="10" spans="2:7" x14ac:dyDescent="0.75">
      <c r="B10" s="47" t="s">
        <v>1</v>
      </c>
      <c r="C10" s="93" t="s">
        <v>72</v>
      </c>
      <c r="D10" s="93"/>
      <c r="E10" s="1"/>
      <c r="F10" s="8" t="s">
        <v>2</v>
      </c>
      <c r="G10" s="49" t="s">
        <v>73</v>
      </c>
    </row>
    <row r="11" spans="2:7" x14ac:dyDescent="0.75">
      <c r="B11" s="47" t="s">
        <v>3</v>
      </c>
      <c r="C11" s="93" t="s">
        <v>47</v>
      </c>
      <c r="D11" s="93"/>
      <c r="E11" s="1"/>
      <c r="F11" s="9" t="s">
        <v>60</v>
      </c>
      <c r="G11" s="10">
        <v>140</v>
      </c>
    </row>
    <row r="12" spans="2:7" x14ac:dyDescent="0.75">
      <c r="B12" s="47" t="s">
        <v>4</v>
      </c>
      <c r="C12" s="93" t="s">
        <v>5</v>
      </c>
      <c r="D12" s="93"/>
      <c r="E12" s="1"/>
      <c r="F12" s="9" t="s">
        <v>6</v>
      </c>
      <c r="G12" s="10">
        <f>SUM(G11*G9)</f>
        <v>5600000</v>
      </c>
    </row>
    <row r="13" spans="2:7" x14ac:dyDescent="0.75">
      <c r="B13" s="47" t="s">
        <v>7</v>
      </c>
      <c r="C13" s="95" t="s">
        <v>8</v>
      </c>
      <c r="D13" s="95"/>
      <c r="E13" s="1"/>
      <c r="F13" s="9" t="s">
        <v>9</v>
      </c>
      <c r="G13" s="10" t="s">
        <v>61</v>
      </c>
    </row>
    <row r="14" spans="2:7" x14ac:dyDescent="0.75">
      <c r="B14" s="48" t="s">
        <v>10</v>
      </c>
      <c r="C14" s="93" t="s">
        <v>5</v>
      </c>
      <c r="D14" s="93"/>
      <c r="E14" s="1"/>
      <c r="F14" s="9" t="s">
        <v>11</v>
      </c>
      <c r="G14" s="10" t="s">
        <v>73</v>
      </c>
    </row>
    <row r="15" spans="2:7" x14ac:dyDescent="0.75">
      <c r="B15" s="48" t="s">
        <v>12</v>
      </c>
      <c r="C15" s="92">
        <v>2021</v>
      </c>
      <c r="D15" s="92"/>
      <c r="E15" s="1"/>
      <c r="F15" s="9" t="s">
        <v>13</v>
      </c>
      <c r="G15" s="10" t="s">
        <v>62</v>
      </c>
    </row>
    <row r="16" spans="2:7" x14ac:dyDescent="0.75">
      <c r="B16" s="6"/>
      <c r="C16" s="1"/>
      <c r="D16" s="1"/>
      <c r="E16" s="1"/>
      <c r="F16" s="2"/>
      <c r="G16" s="2"/>
    </row>
    <row r="17" spans="2:7" x14ac:dyDescent="0.75">
      <c r="B17" s="96" t="s">
        <v>14</v>
      </c>
      <c r="C17" s="96"/>
      <c r="D17" s="96"/>
      <c r="E17" s="96"/>
      <c r="F17" s="96"/>
      <c r="G17" s="96"/>
    </row>
    <row r="18" spans="2:7" x14ac:dyDescent="0.75">
      <c r="B18" s="5"/>
      <c r="C18" s="6"/>
      <c r="D18" s="6"/>
      <c r="E18" s="6"/>
      <c r="F18" s="4"/>
      <c r="G18" s="4"/>
    </row>
    <row r="19" spans="2:7" x14ac:dyDescent="0.75">
      <c r="B19" s="19" t="s">
        <v>15</v>
      </c>
      <c r="C19" s="1"/>
      <c r="D19" s="1"/>
      <c r="E19" s="1"/>
      <c r="F19" s="2"/>
      <c r="G19" s="2"/>
    </row>
    <row r="20" spans="2:7" x14ac:dyDescent="0.75">
      <c r="B20" s="40" t="s">
        <v>16</v>
      </c>
      <c r="C20" s="40" t="s">
        <v>17</v>
      </c>
      <c r="D20" s="40" t="s">
        <v>18</v>
      </c>
      <c r="E20" s="40" t="s">
        <v>19</v>
      </c>
      <c r="F20" s="50" t="s">
        <v>20</v>
      </c>
      <c r="G20" s="41" t="s">
        <v>21</v>
      </c>
    </row>
    <row r="21" spans="2:7" x14ac:dyDescent="0.75">
      <c r="B21" s="8" t="s">
        <v>67</v>
      </c>
      <c r="C21" s="23" t="s">
        <v>22</v>
      </c>
      <c r="D21" s="23">
        <v>13</v>
      </c>
      <c r="E21" s="54" t="s">
        <v>74</v>
      </c>
      <c r="F21" s="43">
        <v>20000</v>
      </c>
      <c r="G21" s="43">
        <f t="shared" ref="G21:G28" si="0">D21*F21</f>
        <v>260000</v>
      </c>
    </row>
    <row r="22" spans="2:7" x14ac:dyDescent="0.75">
      <c r="B22" s="8" t="s">
        <v>75</v>
      </c>
      <c r="C22" s="23" t="s">
        <v>22</v>
      </c>
      <c r="D22" s="23">
        <v>1.5</v>
      </c>
      <c r="E22" s="23" t="s">
        <v>76</v>
      </c>
      <c r="F22" s="43">
        <v>20000</v>
      </c>
      <c r="G22" s="43">
        <f t="shared" si="0"/>
        <v>30000</v>
      </c>
    </row>
    <row r="23" spans="2:7" x14ac:dyDescent="0.75">
      <c r="B23" s="8" t="s">
        <v>49</v>
      </c>
      <c r="C23" s="23" t="s">
        <v>22</v>
      </c>
      <c r="D23" s="23">
        <v>3</v>
      </c>
      <c r="E23" s="23" t="s">
        <v>70</v>
      </c>
      <c r="F23" s="43">
        <v>20000</v>
      </c>
      <c r="G23" s="43">
        <f t="shared" si="0"/>
        <v>60000</v>
      </c>
    </row>
    <row r="24" spans="2:7" x14ac:dyDescent="0.75">
      <c r="B24" s="26" t="s">
        <v>57</v>
      </c>
      <c r="C24" s="23" t="s">
        <v>22</v>
      </c>
      <c r="D24" s="23">
        <v>3</v>
      </c>
      <c r="E24" s="23" t="s">
        <v>77</v>
      </c>
      <c r="F24" s="43">
        <v>20000</v>
      </c>
      <c r="G24" s="43">
        <f t="shared" si="0"/>
        <v>60000</v>
      </c>
    </row>
    <row r="25" spans="2:7" x14ac:dyDescent="0.75">
      <c r="B25" s="26" t="s">
        <v>50</v>
      </c>
      <c r="C25" s="23" t="s">
        <v>22</v>
      </c>
      <c r="D25" s="23">
        <v>10</v>
      </c>
      <c r="E25" s="23" t="s">
        <v>48</v>
      </c>
      <c r="F25" s="43">
        <v>20000</v>
      </c>
      <c r="G25" s="43">
        <f t="shared" si="0"/>
        <v>200000</v>
      </c>
    </row>
    <row r="26" spans="2:7" x14ac:dyDescent="0.75">
      <c r="B26" s="26" t="s">
        <v>78</v>
      </c>
      <c r="C26" s="23" t="s">
        <v>22</v>
      </c>
      <c r="D26" s="23">
        <v>4</v>
      </c>
      <c r="E26" s="23" t="s">
        <v>79</v>
      </c>
      <c r="F26" s="43">
        <v>20000</v>
      </c>
      <c r="G26" s="43">
        <f t="shared" si="0"/>
        <v>80000</v>
      </c>
    </row>
    <row r="27" spans="2:7" x14ac:dyDescent="0.75">
      <c r="B27" s="26" t="s">
        <v>80</v>
      </c>
      <c r="C27" s="23" t="s">
        <v>22</v>
      </c>
      <c r="D27" s="23">
        <v>2</v>
      </c>
      <c r="E27" s="23" t="s">
        <v>63</v>
      </c>
      <c r="F27" s="43">
        <v>20000</v>
      </c>
      <c r="G27" s="43">
        <f t="shared" si="0"/>
        <v>40000</v>
      </c>
    </row>
    <row r="28" spans="2:7" x14ac:dyDescent="0.75">
      <c r="B28" s="26" t="s">
        <v>81</v>
      </c>
      <c r="C28" s="23" t="s">
        <v>22</v>
      </c>
      <c r="D28" s="23">
        <v>10</v>
      </c>
      <c r="E28" s="23" t="s">
        <v>74</v>
      </c>
      <c r="F28" s="43">
        <v>20000</v>
      </c>
      <c r="G28" s="43">
        <f t="shared" si="0"/>
        <v>200000</v>
      </c>
    </row>
    <row r="29" spans="2:7" x14ac:dyDescent="0.75">
      <c r="B29" s="44" t="s">
        <v>23</v>
      </c>
      <c r="C29" s="45"/>
      <c r="D29" s="45"/>
      <c r="E29" s="45"/>
      <c r="F29" s="46"/>
      <c r="G29" s="53">
        <f>SUM(G21:G28)</f>
        <v>930000</v>
      </c>
    </row>
    <row r="30" spans="2:7" x14ac:dyDescent="0.75">
      <c r="C30" s="1"/>
      <c r="D30" s="1"/>
      <c r="E30" s="1"/>
      <c r="F30" s="2"/>
      <c r="G30" s="2"/>
    </row>
    <row r="31" spans="2:7" x14ac:dyDescent="0.75">
      <c r="B31" s="19" t="s">
        <v>24</v>
      </c>
      <c r="C31" s="1"/>
      <c r="D31" s="1"/>
      <c r="E31" s="1"/>
      <c r="F31" s="2"/>
      <c r="G31" s="2"/>
    </row>
    <row r="32" spans="2:7" x14ac:dyDescent="0.75">
      <c r="B32" s="11" t="s">
        <v>16</v>
      </c>
      <c r="C32" s="11" t="s">
        <v>17</v>
      </c>
      <c r="D32" s="11" t="s">
        <v>18</v>
      </c>
      <c r="E32" s="11" t="s">
        <v>19</v>
      </c>
      <c r="F32" s="38" t="s">
        <v>20</v>
      </c>
      <c r="G32" s="39" t="s">
        <v>21</v>
      </c>
    </row>
    <row r="33" spans="2:7" s="1" customFormat="1" x14ac:dyDescent="0.75">
      <c r="B33" s="88"/>
      <c r="C33" s="88"/>
      <c r="D33" s="88"/>
      <c r="E33" s="88"/>
      <c r="F33" s="90"/>
      <c r="G33" s="89"/>
    </row>
    <row r="34" spans="2:7" x14ac:dyDescent="0.75">
      <c r="B34" s="12" t="s">
        <v>25</v>
      </c>
      <c r="C34" s="13"/>
      <c r="D34" s="13"/>
      <c r="E34" s="13"/>
      <c r="F34" s="14"/>
      <c r="G34" s="15"/>
    </row>
    <row r="35" spans="2:7" x14ac:dyDescent="0.75">
      <c r="C35" s="1"/>
      <c r="D35" s="1"/>
      <c r="E35" s="1"/>
      <c r="F35" s="2"/>
      <c r="G35" s="2"/>
    </row>
    <row r="36" spans="2:7" x14ac:dyDescent="0.75">
      <c r="B36" s="19" t="s">
        <v>26</v>
      </c>
      <c r="C36" s="1"/>
      <c r="D36" s="1"/>
      <c r="E36" s="1"/>
      <c r="F36" s="2"/>
      <c r="G36" s="2"/>
    </row>
    <row r="37" spans="2:7" x14ac:dyDescent="0.75">
      <c r="B37" s="40" t="s">
        <v>16</v>
      </c>
      <c r="C37" s="40" t="s">
        <v>17</v>
      </c>
      <c r="D37" s="11" t="s">
        <v>18</v>
      </c>
      <c r="E37" s="40" t="s">
        <v>19</v>
      </c>
      <c r="F37" s="50" t="s">
        <v>20</v>
      </c>
      <c r="G37" s="41" t="s">
        <v>21</v>
      </c>
    </row>
    <row r="38" spans="2:7" x14ac:dyDescent="0.75">
      <c r="B38" s="26" t="s">
        <v>82</v>
      </c>
      <c r="C38" s="28" t="s">
        <v>27</v>
      </c>
      <c r="D38" s="91">
        <v>3.7499999999999999E-2</v>
      </c>
      <c r="E38" s="51" t="s">
        <v>83</v>
      </c>
      <c r="F38" s="52">
        <v>144000</v>
      </c>
      <c r="G38" s="52">
        <f>F38*D38</f>
        <v>5400</v>
      </c>
    </row>
    <row r="39" spans="2:7" x14ac:dyDescent="0.75">
      <c r="B39" s="26" t="s">
        <v>103</v>
      </c>
      <c r="C39" s="28" t="s">
        <v>27</v>
      </c>
      <c r="D39" s="91">
        <v>0.3125</v>
      </c>
      <c r="E39" s="51" t="s">
        <v>104</v>
      </c>
      <c r="F39" s="52">
        <v>144000</v>
      </c>
      <c r="G39" s="52">
        <v>45000</v>
      </c>
    </row>
    <row r="40" spans="2:7" x14ac:dyDescent="0.75">
      <c r="B40" s="26" t="s">
        <v>84</v>
      </c>
      <c r="C40" s="28" t="s">
        <v>27</v>
      </c>
      <c r="D40" s="91">
        <v>3.7499999999999999E-2</v>
      </c>
      <c r="E40" s="51" t="s">
        <v>77</v>
      </c>
      <c r="F40" s="52">
        <v>144000</v>
      </c>
      <c r="G40" s="52">
        <f>F40*D40</f>
        <v>5400</v>
      </c>
    </row>
    <row r="41" spans="2:7" x14ac:dyDescent="0.75">
      <c r="B41" s="26" t="s">
        <v>58</v>
      </c>
      <c r="C41" s="28" t="s">
        <v>27</v>
      </c>
      <c r="D41" s="91">
        <v>0.05</v>
      </c>
      <c r="E41" s="51" t="s">
        <v>85</v>
      </c>
      <c r="F41" s="52">
        <v>144000</v>
      </c>
      <c r="G41" s="52">
        <f>F41*D41</f>
        <v>7200</v>
      </c>
    </row>
    <row r="42" spans="2:7" x14ac:dyDescent="0.75">
      <c r="B42" s="26" t="s">
        <v>86</v>
      </c>
      <c r="C42" s="28" t="s">
        <v>27</v>
      </c>
      <c r="D42" s="91">
        <v>6.25E-2</v>
      </c>
      <c r="E42" s="51" t="s">
        <v>48</v>
      </c>
      <c r="F42" s="52">
        <v>144000</v>
      </c>
      <c r="G42" s="52">
        <f>F42*D42</f>
        <v>9000</v>
      </c>
    </row>
    <row r="43" spans="2:7" x14ac:dyDescent="0.75">
      <c r="B43" s="26" t="s">
        <v>51</v>
      </c>
      <c r="C43" s="28" t="s">
        <v>27</v>
      </c>
      <c r="D43" s="91">
        <v>0.05</v>
      </c>
      <c r="E43" s="51" t="s">
        <v>85</v>
      </c>
      <c r="F43" s="52">
        <v>144000</v>
      </c>
      <c r="G43" s="52">
        <f>F43*D43</f>
        <v>7200</v>
      </c>
    </row>
    <row r="44" spans="2:7" x14ac:dyDescent="0.75">
      <c r="B44" s="44" t="s">
        <v>28</v>
      </c>
      <c r="C44" s="45"/>
      <c r="D44" s="45"/>
      <c r="E44" s="45"/>
      <c r="F44" s="46"/>
      <c r="G44" s="53">
        <f>SUM(G38:G43)</f>
        <v>79200</v>
      </c>
    </row>
    <row r="45" spans="2:7" x14ac:dyDescent="0.75">
      <c r="C45" s="1"/>
      <c r="D45" s="1"/>
      <c r="E45" s="1"/>
      <c r="F45" s="2"/>
      <c r="G45" s="2"/>
    </row>
    <row r="46" spans="2:7" x14ac:dyDescent="0.75">
      <c r="B46" s="19" t="s">
        <v>29</v>
      </c>
      <c r="C46" s="1"/>
      <c r="D46" s="1"/>
      <c r="E46" s="1"/>
      <c r="F46" s="2"/>
      <c r="G46" s="2"/>
    </row>
    <row r="47" spans="2:7" x14ac:dyDescent="0.75">
      <c r="B47" s="40" t="s">
        <v>29</v>
      </c>
      <c r="C47" s="24" t="s">
        <v>30</v>
      </c>
      <c r="D47" s="24" t="s">
        <v>31</v>
      </c>
      <c r="E47" s="40" t="s">
        <v>19</v>
      </c>
      <c r="F47" s="41" t="s">
        <v>20</v>
      </c>
      <c r="G47" s="41" t="s">
        <v>32</v>
      </c>
    </row>
    <row r="48" spans="2:7" x14ac:dyDescent="0.75">
      <c r="B48" s="42" t="s">
        <v>87</v>
      </c>
      <c r="C48" s="27" t="s">
        <v>39</v>
      </c>
      <c r="D48" s="27">
        <v>8333</v>
      </c>
      <c r="E48" s="27" t="s">
        <v>85</v>
      </c>
      <c r="F48" s="43">
        <v>120</v>
      </c>
      <c r="G48" s="43">
        <f>D48*F48</f>
        <v>999960</v>
      </c>
    </row>
    <row r="49" spans="2:7" x14ac:dyDescent="0.75">
      <c r="B49" s="42" t="s">
        <v>33</v>
      </c>
      <c r="C49" s="27"/>
      <c r="D49" s="27"/>
      <c r="E49" s="27"/>
      <c r="F49" s="43"/>
      <c r="G49" s="43"/>
    </row>
    <row r="50" spans="2:7" x14ac:dyDescent="0.75">
      <c r="B50" s="26" t="s">
        <v>68</v>
      </c>
      <c r="C50" s="27" t="s">
        <v>52</v>
      </c>
      <c r="D50" s="27">
        <f>300/25</f>
        <v>12</v>
      </c>
      <c r="E50" s="27" t="s">
        <v>76</v>
      </c>
      <c r="F50" s="43">
        <v>8260</v>
      </c>
      <c r="G50" s="43">
        <f t="shared" ref="G50:G60" si="1">D50*F50</f>
        <v>99120</v>
      </c>
    </row>
    <row r="51" spans="2:7" x14ac:dyDescent="0.75">
      <c r="B51" s="26" t="s">
        <v>64</v>
      </c>
      <c r="C51" s="27" t="s">
        <v>52</v>
      </c>
      <c r="D51" s="27">
        <f>150/25</f>
        <v>6</v>
      </c>
      <c r="E51" s="27" t="s">
        <v>88</v>
      </c>
      <c r="F51" s="43">
        <v>9220</v>
      </c>
      <c r="G51" s="43">
        <f t="shared" si="1"/>
        <v>55320</v>
      </c>
    </row>
    <row r="52" spans="2:7" x14ac:dyDescent="0.75">
      <c r="B52" s="26" t="s">
        <v>53</v>
      </c>
      <c r="C52" s="27" t="s">
        <v>52</v>
      </c>
      <c r="D52" s="27">
        <v>6</v>
      </c>
      <c r="E52" s="27" t="s">
        <v>56</v>
      </c>
      <c r="F52" s="43">
        <v>19480</v>
      </c>
      <c r="G52" s="43">
        <f t="shared" si="1"/>
        <v>116880</v>
      </c>
    </row>
    <row r="53" spans="2:7" x14ac:dyDescent="0.75">
      <c r="B53" s="56" t="s">
        <v>34</v>
      </c>
      <c r="C53" s="27"/>
      <c r="D53" s="27"/>
      <c r="E53" s="28"/>
      <c r="F53" s="43"/>
      <c r="G53" s="43">
        <f t="shared" si="1"/>
        <v>0</v>
      </c>
    </row>
    <row r="54" spans="2:7" x14ac:dyDescent="0.75">
      <c r="B54" s="26" t="s">
        <v>89</v>
      </c>
      <c r="C54" s="27" t="s">
        <v>35</v>
      </c>
      <c r="D54" s="27">
        <v>3</v>
      </c>
      <c r="E54" s="27" t="s">
        <v>90</v>
      </c>
      <c r="F54" s="43">
        <v>15987</v>
      </c>
      <c r="G54" s="43">
        <f t="shared" si="1"/>
        <v>47961</v>
      </c>
    </row>
    <row r="55" spans="2:7" x14ac:dyDescent="0.75">
      <c r="B55" s="42" t="s">
        <v>91</v>
      </c>
      <c r="C55" s="27"/>
      <c r="D55" s="27"/>
      <c r="E55" s="27"/>
      <c r="F55" s="43"/>
      <c r="G55" s="43">
        <f t="shared" si="1"/>
        <v>0</v>
      </c>
    </row>
    <row r="56" spans="2:7" x14ac:dyDescent="0.75">
      <c r="B56" s="26" t="s">
        <v>92</v>
      </c>
      <c r="C56" s="27" t="s">
        <v>54</v>
      </c>
      <c r="D56" s="27">
        <v>2</v>
      </c>
      <c r="E56" s="27" t="s">
        <v>65</v>
      </c>
      <c r="F56" s="43">
        <v>15093</v>
      </c>
      <c r="G56" s="43">
        <f t="shared" si="1"/>
        <v>30186</v>
      </c>
    </row>
    <row r="57" spans="2:7" x14ac:dyDescent="0.75">
      <c r="B57" s="26" t="s">
        <v>93</v>
      </c>
      <c r="C57" s="27" t="s">
        <v>35</v>
      </c>
      <c r="D57" s="27">
        <v>1.5</v>
      </c>
      <c r="E57" s="27" t="s">
        <v>55</v>
      </c>
      <c r="F57" s="43">
        <v>46973</v>
      </c>
      <c r="G57" s="43">
        <f t="shared" si="1"/>
        <v>70459.5</v>
      </c>
    </row>
    <row r="58" spans="2:7" x14ac:dyDescent="0.75">
      <c r="B58" s="42" t="s">
        <v>69</v>
      </c>
      <c r="C58" s="27"/>
      <c r="D58" s="27"/>
      <c r="E58" s="27"/>
      <c r="F58" s="43"/>
      <c r="G58" s="43">
        <f t="shared" si="1"/>
        <v>0</v>
      </c>
    </row>
    <row r="59" spans="2:7" x14ac:dyDescent="0.75">
      <c r="B59" s="26" t="s">
        <v>94</v>
      </c>
      <c r="C59" s="27" t="s">
        <v>35</v>
      </c>
      <c r="D59" s="27">
        <v>5</v>
      </c>
      <c r="E59" s="27" t="s">
        <v>95</v>
      </c>
      <c r="F59" s="43">
        <v>41238</v>
      </c>
      <c r="G59" s="43">
        <f t="shared" si="1"/>
        <v>206190</v>
      </c>
    </row>
    <row r="60" spans="2:7" x14ac:dyDescent="0.75">
      <c r="B60" s="26" t="s">
        <v>96</v>
      </c>
      <c r="C60" s="27" t="s">
        <v>35</v>
      </c>
      <c r="D60" s="27">
        <v>1</v>
      </c>
      <c r="E60" s="27" t="s">
        <v>97</v>
      </c>
      <c r="F60" s="43">
        <v>99040</v>
      </c>
      <c r="G60" s="43">
        <f t="shared" si="1"/>
        <v>99040</v>
      </c>
    </row>
    <row r="61" spans="2:7" x14ac:dyDescent="0.75">
      <c r="B61" s="44" t="s">
        <v>36</v>
      </c>
      <c r="C61" s="45"/>
      <c r="D61" s="45"/>
      <c r="E61" s="45"/>
      <c r="F61" s="46"/>
      <c r="G61" s="53">
        <f>SUM(G48:G60)</f>
        <v>1725116.5</v>
      </c>
    </row>
    <row r="62" spans="2:7" x14ac:dyDescent="0.75">
      <c r="B62" s="1"/>
      <c r="C62" s="1"/>
      <c r="D62" s="1"/>
      <c r="E62" s="1"/>
      <c r="F62" s="2"/>
      <c r="G62" s="2"/>
    </row>
    <row r="63" spans="2:7" x14ac:dyDescent="0.75">
      <c r="B63" s="19" t="s">
        <v>37</v>
      </c>
      <c r="C63" s="1"/>
      <c r="D63" s="1"/>
      <c r="E63" s="1"/>
      <c r="F63" s="2"/>
      <c r="G63" s="2"/>
    </row>
    <row r="64" spans="2:7" x14ac:dyDescent="0.75">
      <c r="B64" s="40" t="s">
        <v>38</v>
      </c>
      <c r="C64" s="40" t="s">
        <v>30</v>
      </c>
      <c r="D64" s="40" t="s">
        <v>31</v>
      </c>
      <c r="E64" s="40" t="s">
        <v>19</v>
      </c>
      <c r="F64" s="25" t="s">
        <v>20</v>
      </c>
      <c r="G64" s="41" t="s">
        <v>32</v>
      </c>
    </row>
    <row r="65" spans="2:7" x14ac:dyDescent="0.75">
      <c r="B65" s="54" t="s">
        <v>98</v>
      </c>
      <c r="C65" s="27" t="s">
        <v>99</v>
      </c>
      <c r="D65" s="27">
        <v>500</v>
      </c>
      <c r="E65" s="27" t="s">
        <v>48</v>
      </c>
      <c r="F65" s="43">
        <v>310</v>
      </c>
      <c r="G65" s="43">
        <f>F65*D65</f>
        <v>155000</v>
      </c>
    </row>
    <row r="66" spans="2:7" x14ac:dyDescent="0.75">
      <c r="B66" s="54" t="s">
        <v>100</v>
      </c>
      <c r="C66" s="27" t="s">
        <v>54</v>
      </c>
      <c r="D66" s="27">
        <v>0.5</v>
      </c>
      <c r="E66" s="27" t="s">
        <v>70</v>
      </c>
      <c r="F66" s="43">
        <v>256336</v>
      </c>
      <c r="G66" s="43">
        <f>F66*D66</f>
        <v>128168</v>
      </c>
    </row>
    <row r="67" spans="2:7" x14ac:dyDescent="0.75">
      <c r="B67" s="54" t="s">
        <v>101</v>
      </c>
      <c r="C67" s="27" t="s">
        <v>102</v>
      </c>
      <c r="D67" s="27">
        <v>1</v>
      </c>
      <c r="E67" s="27" t="s">
        <v>66</v>
      </c>
      <c r="F67" s="43">
        <v>45000</v>
      </c>
      <c r="G67" s="43">
        <f>F67*D67</f>
        <v>45000</v>
      </c>
    </row>
    <row r="68" spans="2:7" x14ac:dyDescent="0.75">
      <c r="B68" s="44" t="s">
        <v>40</v>
      </c>
      <c r="C68" s="45"/>
      <c r="D68" s="45"/>
      <c r="E68" s="45"/>
      <c r="F68" s="46"/>
      <c r="G68" s="53">
        <f>SUM(G65:G67)</f>
        <v>328168</v>
      </c>
    </row>
    <row r="70" spans="2:7" x14ac:dyDescent="0.75">
      <c r="B70" s="19" t="s">
        <v>41</v>
      </c>
      <c r="C70" s="19"/>
      <c r="D70" s="19"/>
      <c r="E70" s="19"/>
      <c r="F70" s="19"/>
      <c r="G70" s="20">
        <f>SUM(G29+G34+G44+G61+G68)</f>
        <v>3062484.5</v>
      </c>
    </row>
    <row r="71" spans="2:7" x14ac:dyDescent="0.75">
      <c r="B71" s="16" t="s">
        <v>42</v>
      </c>
      <c r="C71" s="13"/>
      <c r="D71" s="13"/>
      <c r="E71" s="13"/>
      <c r="F71" s="13"/>
      <c r="G71" s="17">
        <f>SUM(G70*5/100)</f>
        <v>153124.22500000001</v>
      </c>
    </row>
    <row r="72" spans="2:7" x14ac:dyDescent="0.75">
      <c r="B72" s="21" t="s">
        <v>43</v>
      </c>
      <c r="C72" s="21"/>
      <c r="D72" s="21"/>
      <c r="E72" s="21"/>
      <c r="F72" s="21"/>
      <c r="G72" s="22">
        <f>SUM(G70:G71)</f>
        <v>3215608.7250000001</v>
      </c>
    </row>
    <row r="73" spans="2:7" x14ac:dyDescent="0.75">
      <c r="B73" s="18" t="s">
        <v>44</v>
      </c>
      <c r="C73" s="18"/>
      <c r="D73" s="18"/>
      <c r="E73" s="18"/>
      <c r="F73" s="18"/>
      <c r="G73" s="55">
        <f>SUM(G12*1)</f>
        <v>5600000</v>
      </c>
    </row>
    <row r="74" spans="2:7" x14ac:dyDescent="0.75">
      <c r="B74" s="21" t="s">
        <v>45</v>
      </c>
      <c r="C74" s="19"/>
      <c r="D74" s="19"/>
      <c r="E74" s="19"/>
      <c r="F74" s="19"/>
      <c r="G74" s="20">
        <f>SUM(G73-G72)</f>
        <v>2384391.2749999999</v>
      </c>
    </row>
    <row r="75" spans="2:7" x14ac:dyDescent="0.75">
      <c r="B75" s="57" t="s">
        <v>111</v>
      </c>
      <c r="C75" s="58"/>
      <c r="D75" s="58"/>
      <c r="E75" s="58"/>
      <c r="F75" s="58"/>
      <c r="G75" s="1"/>
    </row>
    <row r="76" spans="2:7" ht="15.5" thickBot="1" x14ac:dyDescent="0.9">
      <c r="B76" s="59"/>
      <c r="C76" s="58"/>
      <c r="D76" s="58"/>
      <c r="E76" s="58"/>
      <c r="F76" s="58"/>
      <c r="G76" s="1"/>
    </row>
    <row r="77" spans="2:7" x14ac:dyDescent="0.75">
      <c r="B77" s="29" t="s">
        <v>105</v>
      </c>
      <c r="C77" s="30"/>
      <c r="D77" s="30"/>
      <c r="E77" s="30"/>
      <c r="F77" s="31"/>
      <c r="G77" s="1"/>
    </row>
    <row r="78" spans="2:7" x14ac:dyDescent="0.75">
      <c r="B78" s="32" t="s">
        <v>46</v>
      </c>
      <c r="C78" s="33"/>
      <c r="D78" s="33"/>
      <c r="E78" s="33"/>
      <c r="F78" s="34"/>
      <c r="G78" s="1"/>
    </row>
    <row r="79" spans="2:7" x14ac:dyDescent="0.75">
      <c r="B79" s="32" t="s">
        <v>106</v>
      </c>
      <c r="C79" s="33"/>
      <c r="D79" s="33"/>
      <c r="E79" s="33"/>
      <c r="F79" s="34"/>
      <c r="G79" s="1"/>
    </row>
    <row r="80" spans="2:7" x14ac:dyDescent="0.75">
      <c r="B80" s="32" t="s">
        <v>107</v>
      </c>
      <c r="C80" s="33"/>
      <c r="D80" s="33"/>
      <c r="E80" s="33"/>
      <c r="F80" s="34"/>
      <c r="G80" s="1"/>
    </row>
    <row r="81" spans="2:7" x14ac:dyDescent="0.75">
      <c r="B81" s="32" t="s">
        <v>108</v>
      </c>
      <c r="C81" s="33"/>
      <c r="D81" s="33"/>
      <c r="E81" s="33"/>
      <c r="F81" s="34"/>
      <c r="G81" s="1"/>
    </row>
    <row r="82" spans="2:7" x14ac:dyDescent="0.75">
      <c r="B82" s="32" t="s">
        <v>109</v>
      </c>
      <c r="C82" s="33"/>
      <c r="D82" s="33"/>
      <c r="E82" s="33"/>
      <c r="F82" s="34"/>
      <c r="G82" s="1"/>
    </row>
    <row r="83" spans="2:7" ht="15.5" thickBot="1" x14ac:dyDescent="0.9">
      <c r="B83" s="35" t="s">
        <v>110</v>
      </c>
      <c r="C83" s="36"/>
      <c r="D83" s="36"/>
      <c r="E83" s="36"/>
      <c r="F83" s="37"/>
      <c r="G83" s="1"/>
    </row>
    <row r="84" spans="2:7" ht="15.5" thickBot="1" x14ac:dyDescent="0.9">
      <c r="B84" s="60"/>
      <c r="C84" s="33"/>
      <c r="D84" s="33"/>
      <c r="E84" s="33"/>
      <c r="F84" s="33"/>
      <c r="G84" s="1"/>
    </row>
    <row r="85" spans="2:7" ht="15.5" thickBot="1" x14ac:dyDescent="0.9">
      <c r="B85" s="82" t="s">
        <v>112</v>
      </c>
      <c r="C85" s="79"/>
      <c r="D85" s="77"/>
      <c r="E85" s="67"/>
      <c r="F85" s="67"/>
      <c r="G85" s="1"/>
    </row>
    <row r="86" spans="2:7" x14ac:dyDescent="0.75">
      <c r="B86" s="74" t="s">
        <v>113</v>
      </c>
      <c r="C86" s="75" t="s">
        <v>114</v>
      </c>
      <c r="D86" s="76" t="s">
        <v>115</v>
      </c>
      <c r="E86" s="67"/>
      <c r="F86" s="67"/>
      <c r="G86" s="1"/>
    </row>
    <row r="87" spans="2:7" x14ac:dyDescent="0.75">
      <c r="B87" s="61" t="s">
        <v>116</v>
      </c>
      <c r="C87" s="62">
        <f>G29</f>
        <v>930000</v>
      </c>
      <c r="D87" s="63">
        <f>(C87/C93)</f>
        <v>0.28921429176679447</v>
      </c>
      <c r="E87" s="67"/>
      <c r="F87" s="67"/>
      <c r="G87" s="1"/>
    </row>
    <row r="88" spans="2:7" x14ac:dyDescent="0.75">
      <c r="B88" s="61" t="s">
        <v>117</v>
      </c>
      <c r="C88" s="83">
        <f>G34</f>
        <v>0</v>
      </c>
      <c r="D88" s="63">
        <v>0</v>
      </c>
      <c r="E88" s="67"/>
      <c r="F88" s="67"/>
      <c r="G88" s="1"/>
    </row>
    <row r="89" spans="2:7" x14ac:dyDescent="0.75">
      <c r="B89" s="61" t="s">
        <v>118</v>
      </c>
      <c r="C89" s="62">
        <f>G44</f>
        <v>79200</v>
      </c>
      <c r="D89" s="63">
        <f>(C89/C93)</f>
        <v>2.4629862266591529E-2</v>
      </c>
      <c r="E89" s="67"/>
      <c r="F89" s="67"/>
      <c r="G89" s="1"/>
    </row>
    <row r="90" spans="2:7" x14ac:dyDescent="0.75">
      <c r="B90" s="61" t="s">
        <v>119</v>
      </c>
      <c r="C90" s="62">
        <f>G61</f>
        <v>1725116.5</v>
      </c>
      <c r="D90" s="63">
        <f>(C90/C93)</f>
        <v>0.53648209329323793</v>
      </c>
      <c r="E90" s="67"/>
      <c r="F90" s="67"/>
      <c r="G90" s="1"/>
    </row>
    <row r="91" spans="2:7" x14ac:dyDescent="0.75">
      <c r="B91" s="61" t="s">
        <v>120</v>
      </c>
      <c r="C91" s="64">
        <f>G68</f>
        <v>328168</v>
      </c>
      <c r="D91" s="63">
        <f>(C91/C93)</f>
        <v>0.1020547050543284</v>
      </c>
      <c r="E91" s="68"/>
      <c r="F91" s="68"/>
      <c r="G91" s="1"/>
    </row>
    <row r="92" spans="2:7" x14ac:dyDescent="0.75">
      <c r="B92" s="61" t="s">
        <v>121</v>
      </c>
      <c r="C92" s="64">
        <f>G71</f>
        <v>153124.22500000001</v>
      </c>
      <c r="D92" s="63">
        <f>(C92/C93)</f>
        <v>4.7619047619047616E-2</v>
      </c>
      <c r="E92" s="68"/>
      <c r="F92" s="68"/>
      <c r="G92" s="1"/>
    </row>
    <row r="93" spans="2:7" ht="15.5" thickBot="1" x14ac:dyDescent="0.9">
      <c r="B93" s="70" t="s">
        <v>122</v>
      </c>
      <c r="C93" s="71">
        <f>SUM(C87:C92)</f>
        <v>3215608.7250000001</v>
      </c>
      <c r="D93" s="72">
        <f>SUM(D87:D92)</f>
        <v>1</v>
      </c>
      <c r="E93" s="68"/>
      <c r="F93" s="68"/>
      <c r="G93" s="1"/>
    </row>
    <row r="94" spans="2:7" x14ac:dyDescent="0.75">
      <c r="B94" s="59"/>
      <c r="C94" s="58"/>
      <c r="D94" s="58"/>
      <c r="E94" s="58"/>
      <c r="F94" s="58"/>
      <c r="G94" s="1"/>
    </row>
    <row r="95" spans="2:7" ht="15.5" thickBot="1" x14ac:dyDescent="0.9">
      <c r="B95" s="65"/>
      <c r="C95" s="58"/>
      <c r="D95" s="58"/>
      <c r="E95" s="58"/>
      <c r="F95" s="58"/>
      <c r="G95" s="1"/>
    </row>
    <row r="96" spans="2:7" ht="15.5" thickBot="1" x14ac:dyDescent="0.9">
      <c r="B96" s="78"/>
      <c r="C96" s="79" t="s">
        <v>124</v>
      </c>
      <c r="D96" s="80"/>
      <c r="E96" s="81"/>
      <c r="F96" s="68"/>
      <c r="G96" s="1"/>
    </row>
    <row r="97" spans="2:7" x14ac:dyDescent="0.75">
      <c r="B97" s="73" t="s">
        <v>125</v>
      </c>
      <c r="C97" s="84">
        <v>35000</v>
      </c>
      <c r="D97" s="84">
        <v>40000</v>
      </c>
      <c r="E97" s="85">
        <v>45000</v>
      </c>
      <c r="F97" s="69"/>
      <c r="G97" s="1"/>
    </row>
    <row r="98" spans="2:7" ht="15.5" thickBot="1" x14ac:dyDescent="0.9">
      <c r="B98" s="70" t="s">
        <v>126</v>
      </c>
      <c r="C98" s="86">
        <f>(G72/C97)</f>
        <v>91.874535000000009</v>
      </c>
      <c r="D98" s="86">
        <f>(G72/D97)</f>
        <v>80.390218125000004</v>
      </c>
      <c r="E98" s="87">
        <f>(G72/E97)</f>
        <v>71.457971666666666</v>
      </c>
      <c r="F98" s="69"/>
      <c r="G98" s="1"/>
    </row>
    <row r="99" spans="2:7" x14ac:dyDescent="0.75">
      <c r="B99" s="66" t="s">
        <v>123</v>
      </c>
      <c r="C99" s="33"/>
      <c r="D99" s="33"/>
      <c r="E99" s="33"/>
      <c r="F99" s="33"/>
      <c r="G99" s="1"/>
    </row>
    <row r="100" spans="2:7" x14ac:dyDescent="0.75">
      <c r="B100" s="1"/>
      <c r="C100" s="1"/>
      <c r="D100" s="1"/>
      <c r="E100" s="1"/>
      <c r="F100" s="1"/>
      <c r="G100" s="1"/>
    </row>
    <row r="101" spans="2:7" x14ac:dyDescent="0.75">
      <c r="B101" s="1"/>
      <c r="C101" s="1"/>
      <c r="D101" s="1"/>
      <c r="E101" s="1"/>
      <c r="F101" s="1"/>
      <c r="G101" s="1"/>
    </row>
    <row r="102" spans="2:7" x14ac:dyDescent="0.75">
      <c r="B102" s="1"/>
      <c r="C102" s="1"/>
      <c r="D102" s="1"/>
      <c r="E102" s="1"/>
      <c r="F102" s="1"/>
      <c r="G102" s="1"/>
    </row>
    <row r="103" spans="2:7" x14ac:dyDescent="0.75">
      <c r="B103" s="1"/>
      <c r="C103" s="1"/>
      <c r="D103" s="1"/>
      <c r="E103" s="1"/>
      <c r="F103" s="1"/>
      <c r="G103" s="1"/>
    </row>
    <row r="104" spans="2:7" x14ac:dyDescent="0.75">
      <c r="B104" s="1"/>
      <c r="C104" s="1"/>
      <c r="D104" s="1"/>
      <c r="E104" s="1"/>
      <c r="F104" s="1"/>
      <c r="G104" s="1"/>
    </row>
    <row r="105" spans="2:7" x14ac:dyDescent="0.75">
      <c r="B105" s="1"/>
      <c r="C105" s="1"/>
      <c r="D105" s="1"/>
      <c r="E105" s="1"/>
      <c r="F105" s="1"/>
      <c r="G105" s="1"/>
    </row>
    <row r="106" spans="2:7" x14ac:dyDescent="0.75">
      <c r="B106" s="1"/>
      <c r="C106" s="1"/>
      <c r="D106" s="1"/>
      <c r="E106" s="1"/>
      <c r="F106" s="1"/>
      <c r="G106" s="1"/>
    </row>
    <row r="107" spans="2:7" x14ac:dyDescent="0.75">
      <c r="B107" s="1"/>
      <c r="C107" s="1"/>
      <c r="D107" s="1"/>
      <c r="E107" s="1"/>
      <c r="F107" s="1"/>
      <c r="G107" s="1"/>
    </row>
    <row r="108" spans="2:7" x14ac:dyDescent="0.75">
      <c r="B108" s="1"/>
      <c r="C108" s="1"/>
      <c r="D108" s="1"/>
      <c r="E108" s="1"/>
      <c r="F108" s="1"/>
      <c r="G108" s="1"/>
    </row>
    <row r="109" spans="2:7" x14ac:dyDescent="0.75">
      <c r="B109" s="1"/>
      <c r="C109" s="1"/>
      <c r="D109" s="1"/>
      <c r="E109" s="1"/>
      <c r="F109" s="1"/>
      <c r="G109" s="1"/>
    </row>
    <row r="110" spans="2:7" x14ac:dyDescent="0.75">
      <c r="B110" s="1"/>
      <c r="C110" s="1"/>
      <c r="D110" s="1"/>
      <c r="E110" s="1"/>
      <c r="F110" s="1"/>
      <c r="G110" s="1"/>
    </row>
    <row r="111" spans="2:7" x14ac:dyDescent="0.75">
      <c r="B111" s="1"/>
      <c r="C111" s="1"/>
      <c r="D111" s="1"/>
      <c r="E111" s="1"/>
      <c r="F111" s="1"/>
      <c r="G111" s="1"/>
    </row>
    <row r="112" spans="2:7" x14ac:dyDescent="0.75">
      <c r="B112" s="1"/>
      <c r="C112" s="1"/>
      <c r="D112" s="1"/>
      <c r="E112" s="1"/>
      <c r="F112" s="1"/>
      <c r="G112" s="1"/>
    </row>
    <row r="113" spans="2:7" x14ac:dyDescent="0.75">
      <c r="B113" s="1"/>
      <c r="C113" s="1"/>
      <c r="D113" s="1"/>
      <c r="E113" s="1"/>
      <c r="F113" s="1"/>
      <c r="G113" s="1"/>
    </row>
    <row r="114" spans="2:7" x14ac:dyDescent="0.75">
      <c r="B114" s="1"/>
      <c r="C114" s="1"/>
      <c r="D114" s="1"/>
      <c r="E114" s="1"/>
      <c r="F114" s="1"/>
      <c r="G114" s="1"/>
    </row>
    <row r="115" spans="2:7" x14ac:dyDescent="0.75">
      <c r="B115" s="1"/>
      <c r="C115" s="1"/>
      <c r="D115" s="1"/>
      <c r="E115" s="1"/>
      <c r="F115" s="1"/>
      <c r="G115" s="1"/>
    </row>
    <row r="116" spans="2:7" x14ac:dyDescent="0.75">
      <c r="B116" s="1"/>
      <c r="C116" s="1"/>
      <c r="D116" s="1"/>
      <c r="E116" s="1"/>
      <c r="F116" s="1"/>
      <c r="G116" s="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2021-05-04T15:37:50Z</dcterms:modified>
</cp:coreProperties>
</file>