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Area de Melipilla\"/>
    </mc:Choice>
  </mc:AlternateContent>
  <bookViews>
    <workbookView xWindow="0" yWindow="0" windowWidth="25200" windowHeight="11385"/>
  </bookViews>
  <sheets>
    <sheet name="APÍCO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7" i="1"/>
  <c r="G48" i="1"/>
  <c r="G50" i="1"/>
  <c r="G51" i="1"/>
  <c r="G53" i="1"/>
  <c r="G54" i="1"/>
  <c r="G56" i="1"/>
  <c r="G58" i="1"/>
  <c r="G59" i="1"/>
  <c r="G60" i="1"/>
  <c r="G61" i="1"/>
  <c r="G62" i="1"/>
  <c r="G45" i="1"/>
  <c r="D101" i="1" l="1"/>
  <c r="G12" i="1"/>
  <c r="G30" i="1" l="1"/>
  <c r="G22" i="1"/>
  <c r="G23" i="1"/>
  <c r="G24" i="1"/>
  <c r="G25" i="1"/>
  <c r="G26" i="1"/>
  <c r="G27" i="1"/>
  <c r="G28" i="1"/>
  <c r="G29" i="1"/>
  <c r="G21" i="1"/>
  <c r="C95" i="1" l="1"/>
  <c r="C93" i="1"/>
  <c r="G71" i="1"/>
  <c r="G35" i="1" l="1"/>
  <c r="G76" i="1"/>
  <c r="C91" i="1" l="1"/>
  <c r="G63" i="1"/>
  <c r="C94" i="1" s="1"/>
  <c r="G40" i="1"/>
  <c r="G73" i="1" l="1"/>
  <c r="G74" i="1" s="1"/>
  <c r="G75" i="1" l="1"/>
  <c r="D102" i="1" s="1"/>
  <c r="C96" i="1"/>
  <c r="E102" i="1" l="1"/>
  <c r="C97" i="1"/>
  <c r="C102" i="1"/>
  <c r="G77" i="1"/>
  <c r="D94" i="1" l="1"/>
  <c r="D93" i="1"/>
  <c r="D95" i="1"/>
  <c r="D91" i="1"/>
  <c r="D96" i="1"/>
  <c r="D97" i="1" l="1"/>
</calcChain>
</file>

<file path=xl/sharedStrings.xml><?xml version="1.0" encoding="utf-8"?>
<sst xmlns="http://schemas.openxmlformats.org/spreadsheetml/2006/main" count="194" uniqueCount="122">
  <si>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</si>
  <si>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</si>
  <si>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</si>
  <si>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</si>
  <si>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</si>
  <si>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</si>
  <si>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</si>
  <si>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</si>
  <si>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</si>
  <si>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</si>
  <si>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</si>
  <si>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</si>
  <si>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</si>
  <si>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</si>
  <si>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</si>
  <si>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</si>
  <si>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</si>
  <si>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</si>
  <si>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</si>
  <si>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</si>
  <si>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</si>
  <si>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</si>
  <si>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</si>
  <si>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</si>
  <si>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</si>
  <si>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</si>
  <si>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</si>
  <si>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</si>
  <si>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</si>
  <si>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</si>
  <si>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</si>
  <si>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</si>
  <si>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</si>
  <si>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</si>
  <si>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</si>
  <si>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</si>
  <si>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</si>
  <si>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</si>
  <si>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</si>
  <si>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</si>
  <si>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</si>
  <si>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</si>
  <si>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</si>
  <si>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</si>
  <si>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</si>
  <si>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</si>
  <si>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</si>
  <si>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</si>
  <si>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</si>
  <si>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</si>
  <si>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</si>
  <si>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</si>
  <si>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</si>
  <si>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</si>
  <si>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</si>
  <si>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</si>
  <si>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</si>
  <si>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Preparacion de la invernada</t>
  </si>
  <si>
    <t>J/H</t>
  </si>
  <si>
    <t xml:space="preserve">Alimentacion invernal </t>
  </si>
  <si>
    <t>Abr-Jun</t>
  </si>
  <si>
    <t xml:space="preserve">Alimentacion incentivo </t>
  </si>
  <si>
    <t>Jul-Ago</t>
  </si>
  <si>
    <t>Control de enfermedades (varroa, nosemosis y acariosis)</t>
  </si>
  <si>
    <t>Ene-Ago</t>
  </si>
  <si>
    <t>Desinfeccion del material</t>
  </si>
  <si>
    <t>Jun-Jul</t>
  </si>
  <si>
    <t>Formacion de nucleos</t>
  </si>
  <si>
    <t>Sep-Oct</t>
  </si>
  <si>
    <t>Desarrollo de familias</t>
  </si>
  <si>
    <t>AgoOct</t>
  </si>
  <si>
    <t>Acopio de miel</t>
  </si>
  <si>
    <t>Nov-Ene</t>
  </si>
  <si>
    <t>Extración de miel (maquila)</t>
  </si>
  <si>
    <t>MIEL</t>
  </si>
  <si>
    <t>COLMENA LANGSTROM</t>
  </si>
  <si>
    <t>BAJO</t>
  </si>
  <si>
    <t>METROPOLITANA</t>
  </si>
  <si>
    <t>MELIPILLA</t>
  </si>
  <si>
    <t>MERCADO MAYORISTA LOCAL</t>
  </si>
  <si>
    <t>Abril</t>
  </si>
  <si>
    <t>SEQUÍA, INCENDIOS</t>
  </si>
  <si>
    <t xml:space="preserve"> </t>
  </si>
  <si>
    <t>ALIMENTACION</t>
  </si>
  <si>
    <t>Alimentacion invernal  (azucar)</t>
  </si>
  <si>
    <t>Alimentacion incentivo (azucar)</t>
  </si>
  <si>
    <t>Promotor L</t>
  </si>
  <si>
    <t>Abejas reinas fecundadas</t>
  </si>
  <si>
    <t>u</t>
  </si>
  <si>
    <t>TRATAMIENTO ENFERMEDADES</t>
  </si>
  <si>
    <t>Diagnostico nosemosis</t>
  </si>
  <si>
    <t>Diagnostico acariosis</t>
  </si>
  <si>
    <t>CONTROL ACARIOSIS</t>
  </si>
  <si>
    <t>Mentol</t>
  </si>
  <si>
    <t>Aceite</t>
  </si>
  <si>
    <t>CONTROL NOSEMOSIS</t>
  </si>
  <si>
    <t>Fumidil</t>
  </si>
  <si>
    <t>CONTROL VARROASIS</t>
  </si>
  <si>
    <t>Amitraz</t>
  </si>
  <si>
    <t>Tira</t>
  </si>
  <si>
    <t>Mar-Abr</t>
  </si>
  <si>
    <t>Verostop</t>
  </si>
  <si>
    <t>Timol</t>
  </si>
  <si>
    <t>Alcohol</t>
  </si>
  <si>
    <t>Oasis</t>
  </si>
  <si>
    <t>Lt</t>
  </si>
  <si>
    <t>Desinfección: Acido  Acètico</t>
  </si>
  <si>
    <t>Maquila</t>
  </si>
  <si>
    <t>Estampado</t>
  </si>
  <si>
    <t>Envasado de miel</t>
  </si>
  <si>
    <t>$/colmenas</t>
  </si>
  <si>
    <t>Rendimiento (kg/colmenas)</t>
  </si>
  <si>
    <t>Costo unitario ($/ colmenas) (*)</t>
  </si>
  <si>
    <t>7. Cálculos en base a una producción de 5.000 Kg, correspondientes a  250 colmenas</t>
  </si>
  <si>
    <t>PRECIO ESPERADO ($/kg)</t>
  </si>
  <si>
    <t>Mar-Dic</t>
  </si>
  <si>
    <t>Mar</t>
  </si>
  <si>
    <t>RENDIMIENTO (Kg/colmena 250)</t>
  </si>
  <si>
    <t>ESCENARIOS COSTO UNITARIO  ($/Kg por colmena)</t>
  </si>
  <si>
    <t>Agos</t>
  </si>
  <si>
    <t>Ene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</si>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</sst>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"/>
    <numFmt numFmtId="168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1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6" borderId="21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2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5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9" fontId="15" fillId="2" borderId="32" xfId="0" applyNumberFormat="1" applyFont="1" applyFill="1" applyBorder="1" applyAlignment="1"/>
    <xf numFmtId="49" fontId="13" fillId="7" borderId="33" xfId="0" applyNumberFormat="1" applyFont="1" applyFill="1" applyBorder="1" applyAlignment="1">
      <alignment vertical="center"/>
    </xf>
    <xf numFmtId="166" fontId="13" fillId="7" borderId="34" xfId="0" applyNumberFormat="1" applyFont="1" applyFill="1" applyBorder="1" applyAlignment="1">
      <alignment vertical="center"/>
    </xf>
    <xf numFmtId="9" fontId="13" fillId="7" borderId="35" xfId="0" applyNumberFormat="1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6" borderId="21" xfId="0" applyFont="1" applyFill="1" applyBorder="1" applyAlignment="1">
      <alignment vertical="center"/>
    </xf>
    <xf numFmtId="49" fontId="13" fillId="7" borderId="44" xfId="0" applyNumberFormat="1" applyFont="1" applyFill="1" applyBorder="1" applyAlignment="1">
      <alignment vertical="center"/>
    </xf>
    <xf numFmtId="166" fontId="13" fillId="7" borderId="35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167" fontId="4" fillId="2" borderId="6" xfId="0" applyNumberFormat="1" applyFont="1" applyFill="1" applyBorder="1" applyAlignment="1">
      <alignment horizontal="center" wrapText="1"/>
    </xf>
    <xf numFmtId="1" fontId="4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left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/>
    </xf>
    <xf numFmtId="3" fontId="9" fillId="3" borderId="20" xfId="0" applyNumberFormat="1" applyFont="1" applyFill="1" applyBorder="1" applyAlignment="1">
      <alignment horizontal="center" vertical="center"/>
    </xf>
    <xf numFmtId="168" fontId="4" fillId="2" borderId="6" xfId="0" applyNumberFormat="1" applyFont="1" applyFill="1" applyBorder="1" applyAlignment="1"/>
    <xf numFmtId="3" fontId="13" fillId="7" borderId="45" xfId="0" applyNumberFormat="1" applyFont="1" applyFill="1" applyBorder="1" applyAlignment="1">
      <alignment vertical="center"/>
    </xf>
    <xf numFmtId="49" fontId="13" fillId="7" borderId="46" xfId="0" applyNumberFormat="1" applyFont="1" applyFill="1" applyBorder="1" applyAlignment="1">
      <alignment vertical="center"/>
    </xf>
    <xf numFmtId="49" fontId="13" fillId="7" borderId="47" xfId="0" applyNumberFormat="1" applyFont="1" applyFill="1" applyBorder="1" applyAlignment="1">
      <alignment vertical="center"/>
    </xf>
    <xf numFmtId="49" fontId="15" fillId="7" borderId="48" xfId="0" applyNumberFormat="1" applyFont="1" applyFill="1" applyBorder="1" applyAlignment="1"/>
    <xf numFmtId="0" fontId="15" fillId="8" borderId="51" xfId="0" applyFont="1" applyFill="1" applyBorder="1" applyAlignment="1"/>
    <xf numFmtId="17" fontId="20" fillId="0" borderId="52" xfId="1" applyNumberFormat="1" applyFont="1" applyBorder="1" applyAlignment="1">
      <alignment horizontal="right"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8" borderId="49" xfId="0" applyNumberFormat="1" applyFont="1" applyFill="1" applyBorder="1" applyAlignment="1">
      <alignment horizontal="center" vertical="center"/>
    </xf>
    <xf numFmtId="49" fontId="18" fillId="8" borderId="50" xfId="0" applyNumberFormat="1" applyFont="1" applyFill="1" applyBorder="1" applyAlignment="1">
      <alignment horizontal="center" vertical="center"/>
    </xf>
    <xf numFmtId="49" fontId="18" fillId="8" borderId="51" xfId="0" applyNumberFormat="1" applyFont="1" applyFill="1" applyBorder="1" applyAlignment="1">
      <alignment horizontal="center" vertical="center"/>
    </xf>
    <xf numFmtId="49" fontId="18" fillId="8" borderId="49" xfId="0" applyNumberFormat="1" applyFont="1" applyFill="1" applyBorder="1" applyAlignment="1">
      <alignment vertical="center"/>
    </xf>
    <xf numFmtId="0" fontId="13" fillId="8" borderId="5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152400</xdr:rowOff>
    </xdr:from>
    <xdr:to>
      <xdr:col>7</xdr:col>
      <xdr:colOff>9525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152400"/>
          <a:ext cx="7238999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topLeftCell="A49" workbookViewId="0">
      <selection activeCell="F67" sqref="F67:F7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1.140625" style="1" customWidth="1"/>
    <col min="3" max="3" width="21.42578125" style="1" customWidth="1"/>
    <col min="4" max="4" width="9.7109375" style="1" customWidth="1"/>
    <col min="5" max="5" width="13.5703125" style="1" customWidth="1"/>
    <col min="6" max="6" width="10.5703125" style="1" customWidth="1"/>
    <col min="7" max="7" width="22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74</v>
      </c>
      <c r="D9" s="8"/>
      <c r="E9" s="139" t="s">
        <v>117</v>
      </c>
      <c r="F9" s="140"/>
      <c r="G9" s="9">
        <v>20</v>
      </c>
    </row>
    <row r="10" spans="1:7" ht="15" x14ac:dyDescent="0.25">
      <c r="A10" s="5"/>
      <c r="B10" s="10" t="s">
        <v>1</v>
      </c>
      <c r="C10" s="121" t="s">
        <v>75</v>
      </c>
      <c r="D10" s="11"/>
      <c r="E10" s="141" t="s">
        <v>2</v>
      </c>
      <c r="F10" s="142"/>
      <c r="G10" s="13" t="s">
        <v>115</v>
      </c>
    </row>
    <row r="11" spans="1:7" ht="14.25" customHeight="1" x14ac:dyDescent="0.25">
      <c r="A11" s="5"/>
      <c r="B11" s="10" t="s">
        <v>3</v>
      </c>
      <c r="C11" s="13" t="s">
        <v>76</v>
      </c>
      <c r="D11" s="11"/>
      <c r="E11" s="141" t="s">
        <v>114</v>
      </c>
      <c r="F11" s="142"/>
      <c r="G11" s="132">
        <v>2650</v>
      </c>
    </row>
    <row r="12" spans="1:7" ht="11.25" customHeight="1" x14ac:dyDescent="0.25">
      <c r="A12" s="5"/>
      <c r="B12" s="10" t="s">
        <v>4</v>
      </c>
      <c r="C12" s="14" t="s">
        <v>77</v>
      </c>
      <c r="D12" s="11"/>
      <c r="E12" s="15" t="s">
        <v>5</v>
      </c>
      <c r="F12" s="16"/>
      <c r="G12" s="17">
        <f>250*G9*G11</f>
        <v>13250000</v>
      </c>
    </row>
    <row r="13" spans="1:7" ht="11.25" customHeight="1" x14ac:dyDescent="0.25">
      <c r="A13" s="5"/>
      <c r="B13" s="10" t="s">
        <v>6</v>
      </c>
      <c r="C13" s="13" t="s">
        <v>78</v>
      </c>
      <c r="D13" s="11"/>
      <c r="E13" s="141" t="s">
        <v>7</v>
      </c>
      <c r="F13" s="142"/>
      <c r="G13" s="13" t="s">
        <v>79</v>
      </c>
    </row>
    <row r="14" spans="1:7" ht="13.5" customHeight="1" x14ac:dyDescent="0.25">
      <c r="A14" s="5"/>
      <c r="B14" s="10" t="s">
        <v>8</v>
      </c>
      <c r="C14" s="13" t="s">
        <v>121</v>
      </c>
      <c r="D14" s="11"/>
      <c r="E14" s="141" t="s">
        <v>9</v>
      </c>
      <c r="F14" s="142"/>
      <c r="G14" s="13" t="s">
        <v>80</v>
      </c>
    </row>
    <row r="15" spans="1:7" ht="16.5" customHeight="1" x14ac:dyDescent="0.25">
      <c r="A15" s="5"/>
      <c r="B15" s="10" t="s">
        <v>10</v>
      </c>
      <c r="C15" s="138">
        <v>44206</v>
      </c>
      <c r="D15" s="11"/>
      <c r="E15" s="143" t="s">
        <v>11</v>
      </c>
      <c r="F15" s="144"/>
      <c r="G15" s="14" t="s">
        <v>81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45" t="s">
        <v>12</v>
      </c>
      <c r="C17" s="146"/>
      <c r="D17" s="146"/>
      <c r="E17" s="146"/>
      <c r="F17" s="146"/>
      <c r="G17" s="146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13</v>
      </c>
      <c r="C19" s="28"/>
      <c r="D19" s="29"/>
      <c r="E19" s="29"/>
      <c r="F19" s="29"/>
      <c r="G19" s="29"/>
    </row>
    <row r="20" spans="1:7" ht="26.25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12.75" customHeight="1" x14ac:dyDescent="0.25">
      <c r="A21" s="23"/>
      <c r="B21" s="122" t="s">
        <v>57</v>
      </c>
      <c r="C21" s="31" t="s">
        <v>58</v>
      </c>
      <c r="D21" s="120">
        <v>4.0650406504065044</v>
      </c>
      <c r="E21" s="31" t="s">
        <v>116</v>
      </c>
      <c r="F21" s="117">
        <v>24000</v>
      </c>
      <c r="G21" s="117">
        <f>D21*F21</f>
        <v>97560.975609756104</v>
      </c>
    </row>
    <row r="22" spans="1:7" ht="15" x14ac:dyDescent="0.25">
      <c r="A22" s="23"/>
      <c r="B22" s="122" t="s">
        <v>59</v>
      </c>
      <c r="C22" s="31" t="s">
        <v>58</v>
      </c>
      <c r="D22" s="119">
        <v>3.0487804878048781</v>
      </c>
      <c r="E22" s="31" t="s">
        <v>60</v>
      </c>
      <c r="F22" s="117">
        <v>24000</v>
      </c>
      <c r="G22" s="117">
        <f t="shared" ref="G22:G29" si="0">D22*F22</f>
        <v>73170.731707317071</v>
      </c>
    </row>
    <row r="23" spans="1:7" ht="15" x14ac:dyDescent="0.25">
      <c r="A23" s="23"/>
      <c r="B23" s="122" t="s">
        <v>61</v>
      </c>
      <c r="C23" s="31" t="s">
        <v>58</v>
      </c>
      <c r="D23" s="119">
        <v>3.0487804878048781</v>
      </c>
      <c r="E23" s="31" t="s">
        <v>62</v>
      </c>
      <c r="F23" s="117">
        <v>24000</v>
      </c>
      <c r="G23" s="117">
        <f t="shared" si="0"/>
        <v>73170.731707317071</v>
      </c>
    </row>
    <row r="24" spans="1:7" ht="25.5" x14ac:dyDescent="0.25">
      <c r="A24" s="23"/>
      <c r="B24" s="122" t="s">
        <v>63</v>
      </c>
      <c r="C24" s="31" t="s">
        <v>58</v>
      </c>
      <c r="D24" s="120">
        <v>8.1300813008130088</v>
      </c>
      <c r="E24" s="31" t="s">
        <v>64</v>
      </c>
      <c r="F24" s="117">
        <v>24000</v>
      </c>
      <c r="G24" s="117">
        <f t="shared" si="0"/>
        <v>195121.95121951221</v>
      </c>
    </row>
    <row r="25" spans="1:7" ht="15" x14ac:dyDescent="0.25">
      <c r="A25" s="23"/>
      <c r="B25" s="122" t="s">
        <v>65</v>
      </c>
      <c r="C25" s="31" t="s">
        <v>58</v>
      </c>
      <c r="D25" s="120">
        <v>8.1300813008130088</v>
      </c>
      <c r="E25" s="31" t="s">
        <v>66</v>
      </c>
      <c r="F25" s="117">
        <v>24000</v>
      </c>
      <c r="G25" s="117">
        <f t="shared" si="0"/>
        <v>195121.95121951221</v>
      </c>
    </row>
    <row r="26" spans="1:7" ht="15" x14ac:dyDescent="0.25">
      <c r="A26" s="23"/>
      <c r="B26" s="122" t="s">
        <v>67</v>
      </c>
      <c r="C26" s="31" t="s">
        <v>58</v>
      </c>
      <c r="D26" s="120">
        <v>10.16260162601626</v>
      </c>
      <c r="E26" s="31" t="s">
        <v>68</v>
      </c>
      <c r="F26" s="117">
        <v>24000</v>
      </c>
      <c r="G26" s="117">
        <f t="shared" si="0"/>
        <v>243902.43902439025</v>
      </c>
    </row>
    <row r="27" spans="1:7" ht="15" x14ac:dyDescent="0.25">
      <c r="A27" s="23"/>
      <c r="B27" s="122" t="s">
        <v>69</v>
      </c>
      <c r="C27" s="31" t="s">
        <v>58</v>
      </c>
      <c r="D27" s="120">
        <v>101.6260162601626</v>
      </c>
      <c r="E27" s="31" t="s">
        <v>70</v>
      </c>
      <c r="F27" s="117">
        <v>24000</v>
      </c>
      <c r="G27" s="117">
        <f t="shared" si="0"/>
        <v>2439024.3902439023</v>
      </c>
    </row>
    <row r="28" spans="1:7" ht="15" x14ac:dyDescent="0.25">
      <c r="A28" s="23"/>
      <c r="B28" s="122" t="s">
        <v>71</v>
      </c>
      <c r="C28" s="31" t="s">
        <v>58</v>
      </c>
      <c r="D28" s="120">
        <v>10.16260162601626</v>
      </c>
      <c r="E28" s="31" t="s">
        <v>72</v>
      </c>
      <c r="F28" s="117">
        <v>24000</v>
      </c>
      <c r="G28" s="117">
        <f t="shared" si="0"/>
        <v>243902.43902439025</v>
      </c>
    </row>
    <row r="29" spans="1:7" ht="15" x14ac:dyDescent="0.25">
      <c r="A29" s="23"/>
      <c r="B29" s="122" t="s">
        <v>73</v>
      </c>
      <c r="C29" s="31" t="s">
        <v>20</v>
      </c>
      <c r="D29" s="116">
        <v>45</v>
      </c>
      <c r="E29" s="31" t="s">
        <v>72</v>
      </c>
      <c r="F29" s="117">
        <v>24000</v>
      </c>
      <c r="G29" s="117">
        <f t="shared" si="0"/>
        <v>1080000</v>
      </c>
    </row>
    <row r="30" spans="1:7" ht="18.75" customHeight="1" x14ac:dyDescent="0.25">
      <c r="A30" s="23"/>
      <c r="B30" s="33" t="s">
        <v>21</v>
      </c>
      <c r="C30" s="34"/>
      <c r="D30" s="34"/>
      <c r="E30" s="34"/>
      <c r="F30" s="35"/>
      <c r="G30" s="118">
        <f>G21+G22+G23+G24+G25+G26+G27+G28+G29</f>
        <v>4640975.6097560972</v>
      </c>
    </row>
    <row r="31" spans="1:7" ht="12" customHeight="1" x14ac:dyDescent="0.25">
      <c r="A31" s="2"/>
      <c r="B31" s="24"/>
      <c r="C31" s="26"/>
      <c r="D31" s="26"/>
      <c r="E31" s="26"/>
      <c r="F31" s="36"/>
      <c r="G31" s="36"/>
    </row>
    <row r="32" spans="1:7" ht="12" customHeight="1" x14ac:dyDescent="0.25">
      <c r="A32" s="5"/>
      <c r="B32" s="37" t="s">
        <v>22</v>
      </c>
      <c r="C32" s="38"/>
      <c r="D32" s="39"/>
      <c r="E32" s="39"/>
      <c r="F32" s="40"/>
      <c r="G32" s="40"/>
    </row>
    <row r="33" spans="1:11" ht="24" customHeight="1" x14ac:dyDescent="0.25">
      <c r="A33" s="5"/>
      <c r="B33" s="41" t="s">
        <v>14</v>
      </c>
      <c r="C33" s="42" t="s">
        <v>15</v>
      </c>
      <c r="D33" s="42" t="s">
        <v>16</v>
      </c>
      <c r="E33" s="41" t="s">
        <v>17</v>
      </c>
      <c r="F33" s="42" t="s">
        <v>18</v>
      </c>
      <c r="G33" s="41" t="s">
        <v>19</v>
      </c>
    </row>
    <row r="34" spans="1:11" ht="12" customHeight="1" x14ac:dyDescent="0.25">
      <c r="A34" s="5"/>
      <c r="B34" s="43" t="s">
        <v>82</v>
      </c>
      <c r="C34" s="44" t="s">
        <v>82</v>
      </c>
      <c r="D34" s="44" t="s">
        <v>82</v>
      </c>
      <c r="E34" s="44" t="s">
        <v>82</v>
      </c>
      <c r="F34" s="113" t="s">
        <v>82</v>
      </c>
      <c r="G34" s="123">
        <v>0</v>
      </c>
    </row>
    <row r="35" spans="1:11" ht="12" customHeight="1" x14ac:dyDescent="0.25">
      <c r="A35" s="5"/>
      <c r="B35" s="45" t="s">
        <v>23</v>
      </c>
      <c r="C35" s="46"/>
      <c r="D35" s="46"/>
      <c r="E35" s="46"/>
      <c r="F35" s="47"/>
      <c r="G35" s="124">
        <f>SUM(G34)</f>
        <v>0</v>
      </c>
    </row>
    <row r="36" spans="1:11" ht="12" customHeight="1" x14ac:dyDescent="0.25">
      <c r="A36" s="2"/>
      <c r="B36" s="48"/>
      <c r="C36" s="49"/>
      <c r="D36" s="49"/>
      <c r="E36" s="49"/>
      <c r="F36" s="50"/>
      <c r="G36" s="50"/>
    </row>
    <row r="37" spans="1:11" ht="12" customHeight="1" x14ac:dyDescent="0.25">
      <c r="A37" s="5"/>
      <c r="B37" s="37" t="s">
        <v>24</v>
      </c>
      <c r="C37" s="38"/>
      <c r="D37" s="39"/>
      <c r="E37" s="39"/>
      <c r="F37" s="40"/>
      <c r="G37" s="40"/>
    </row>
    <row r="38" spans="1:11" ht="24" customHeight="1" x14ac:dyDescent="0.25">
      <c r="A38" s="5"/>
      <c r="B38" s="51" t="s">
        <v>14</v>
      </c>
      <c r="C38" s="51" t="s">
        <v>15</v>
      </c>
      <c r="D38" s="51" t="s">
        <v>16</v>
      </c>
      <c r="E38" s="51" t="s">
        <v>17</v>
      </c>
      <c r="F38" s="52" t="s">
        <v>18</v>
      </c>
      <c r="G38" s="51" t="s">
        <v>19</v>
      </c>
    </row>
    <row r="39" spans="1:11" ht="12.75" customHeight="1" x14ac:dyDescent="0.25">
      <c r="A39" s="23"/>
      <c r="B39" s="12" t="s">
        <v>82</v>
      </c>
      <c r="C39" s="31" t="s">
        <v>82</v>
      </c>
      <c r="D39" s="32" t="s">
        <v>82</v>
      </c>
      <c r="E39" s="14" t="s">
        <v>82</v>
      </c>
      <c r="F39" s="17" t="s">
        <v>82</v>
      </c>
      <c r="G39" s="117">
        <v>0</v>
      </c>
    </row>
    <row r="40" spans="1:11" ht="12.75" customHeight="1" x14ac:dyDescent="0.25">
      <c r="A40" s="5"/>
      <c r="B40" s="53" t="s">
        <v>25</v>
      </c>
      <c r="C40" s="54"/>
      <c r="D40" s="54"/>
      <c r="E40" s="54"/>
      <c r="F40" s="55"/>
      <c r="G40" s="125">
        <f>SUM(G39:G39)</f>
        <v>0</v>
      </c>
    </row>
    <row r="41" spans="1:11" ht="12" customHeight="1" x14ac:dyDescent="0.25">
      <c r="A41" s="2"/>
      <c r="B41" s="48"/>
      <c r="C41" s="49"/>
      <c r="D41" s="49"/>
      <c r="E41" s="49"/>
      <c r="F41" s="50"/>
      <c r="G41" s="50"/>
    </row>
    <row r="42" spans="1:11" ht="12" customHeight="1" x14ac:dyDescent="0.25">
      <c r="A42" s="5"/>
      <c r="B42" s="37" t="s">
        <v>26</v>
      </c>
      <c r="C42" s="38"/>
      <c r="D42" s="39"/>
      <c r="E42" s="39"/>
      <c r="F42" s="40"/>
      <c r="G42" s="40"/>
    </row>
    <row r="43" spans="1:11" ht="24" customHeight="1" x14ac:dyDescent="0.25">
      <c r="A43" s="5"/>
      <c r="B43" s="52" t="s">
        <v>27</v>
      </c>
      <c r="C43" s="52" t="s">
        <v>28</v>
      </c>
      <c r="D43" s="52" t="s">
        <v>29</v>
      </c>
      <c r="E43" s="52" t="s">
        <v>17</v>
      </c>
      <c r="F43" s="52" t="s">
        <v>18</v>
      </c>
      <c r="G43" s="52" t="s">
        <v>19</v>
      </c>
      <c r="K43" s="112"/>
    </row>
    <row r="44" spans="1:11" ht="12.75" customHeight="1" x14ac:dyDescent="0.25">
      <c r="A44" s="23"/>
      <c r="B44" s="56" t="s">
        <v>83</v>
      </c>
      <c r="C44" s="126"/>
      <c r="D44" s="126"/>
      <c r="E44" s="126"/>
      <c r="F44" s="126"/>
      <c r="G44" s="126"/>
      <c r="K44" s="112"/>
    </row>
    <row r="45" spans="1:11" ht="12.75" customHeight="1" x14ac:dyDescent="0.25">
      <c r="A45" s="23"/>
      <c r="B45" s="15" t="s">
        <v>84</v>
      </c>
      <c r="C45" s="57" t="s">
        <v>30</v>
      </c>
      <c r="D45" s="127">
        <v>1000</v>
      </c>
      <c r="E45" s="57" t="s">
        <v>60</v>
      </c>
      <c r="F45" s="127">
        <v>980</v>
      </c>
      <c r="G45" s="127">
        <f>D45*F45</f>
        <v>980000</v>
      </c>
    </row>
    <row r="46" spans="1:11" ht="12.75" customHeight="1" x14ac:dyDescent="0.25">
      <c r="A46" s="23"/>
      <c r="B46" s="115" t="s">
        <v>85</v>
      </c>
      <c r="C46" s="57" t="s">
        <v>30</v>
      </c>
      <c r="D46" s="127">
        <v>1000</v>
      </c>
      <c r="E46" s="57" t="s">
        <v>62</v>
      </c>
      <c r="F46" s="127">
        <v>820</v>
      </c>
      <c r="G46" s="127">
        <f t="shared" ref="G46:G62" si="1">D46*F46</f>
        <v>820000</v>
      </c>
    </row>
    <row r="47" spans="1:11" ht="12.75" customHeight="1" x14ac:dyDescent="0.25">
      <c r="A47" s="23"/>
      <c r="B47" s="115" t="s">
        <v>86</v>
      </c>
      <c r="C47" s="57" t="s">
        <v>105</v>
      </c>
      <c r="D47" s="130">
        <v>5</v>
      </c>
      <c r="E47" s="57" t="s">
        <v>62</v>
      </c>
      <c r="F47" s="127">
        <v>29160</v>
      </c>
      <c r="G47" s="127">
        <f t="shared" si="1"/>
        <v>145800</v>
      </c>
    </row>
    <row r="48" spans="1:11" ht="12.75" customHeight="1" x14ac:dyDescent="0.25">
      <c r="A48" s="23"/>
      <c r="B48" s="115" t="s">
        <v>87</v>
      </c>
      <c r="C48" s="57" t="s">
        <v>88</v>
      </c>
      <c r="D48" s="130">
        <v>125</v>
      </c>
      <c r="E48" s="57" t="s">
        <v>68</v>
      </c>
      <c r="F48" s="127">
        <v>9440</v>
      </c>
      <c r="G48" s="127">
        <f t="shared" si="1"/>
        <v>1180000</v>
      </c>
    </row>
    <row r="49" spans="1:7" ht="12.75" customHeight="1" x14ac:dyDescent="0.25">
      <c r="A49" s="23"/>
      <c r="B49" s="58" t="s">
        <v>89</v>
      </c>
      <c r="C49" s="57"/>
      <c r="D49" s="130"/>
      <c r="E49" s="57"/>
      <c r="F49" s="127"/>
      <c r="G49" s="127" t="s">
        <v>82</v>
      </c>
    </row>
    <row r="50" spans="1:7" ht="12.75" customHeight="1" x14ac:dyDescent="0.25">
      <c r="A50" s="23"/>
      <c r="B50" s="115" t="s">
        <v>90</v>
      </c>
      <c r="C50" s="57" t="s">
        <v>88</v>
      </c>
      <c r="D50" s="130">
        <v>12.5</v>
      </c>
      <c r="E50" s="57" t="s">
        <v>62</v>
      </c>
      <c r="F50" s="127">
        <v>1900</v>
      </c>
      <c r="G50" s="127">
        <f t="shared" si="1"/>
        <v>23750</v>
      </c>
    </row>
    <row r="51" spans="1:7" ht="12.75" customHeight="1" x14ac:dyDescent="0.25">
      <c r="A51" s="23"/>
      <c r="B51" s="115" t="s">
        <v>91</v>
      </c>
      <c r="C51" s="57" t="s">
        <v>88</v>
      </c>
      <c r="D51" s="130">
        <v>12.5</v>
      </c>
      <c r="E51" s="57" t="s">
        <v>62</v>
      </c>
      <c r="F51" s="127">
        <v>2520</v>
      </c>
      <c r="G51" s="127">
        <f t="shared" si="1"/>
        <v>31500</v>
      </c>
    </row>
    <row r="52" spans="1:7" ht="12.75" customHeight="1" x14ac:dyDescent="0.25">
      <c r="A52" s="23"/>
      <c r="B52" s="58" t="s">
        <v>92</v>
      </c>
      <c r="C52" s="57"/>
      <c r="D52" s="130"/>
      <c r="E52" s="57"/>
      <c r="F52" s="127"/>
      <c r="G52" s="127" t="s">
        <v>82</v>
      </c>
    </row>
    <row r="53" spans="1:7" ht="12.75" customHeight="1" x14ac:dyDescent="0.25">
      <c r="A53" s="23"/>
      <c r="B53" s="115" t="s">
        <v>93</v>
      </c>
      <c r="C53" s="57" t="s">
        <v>30</v>
      </c>
      <c r="D53" s="130">
        <v>5</v>
      </c>
      <c r="E53" s="57" t="s">
        <v>62</v>
      </c>
      <c r="F53" s="127">
        <v>74880</v>
      </c>
      <c r="G53" s="127">
        <f t="shared" si="1"/>
        <v>374400</v>
      </c>
    </row>
    <row r="54" spans="1:7" ht="12.75" customHeight="1" x14ac:dyDescent="0.25">
      <c r="A54" s="23"/>
      <c r="B54" s="115" t="s">
        <v>94</v>
      </c>
      <c r="C54" s="57" t="s">
        <v>105</v>
      </c>
      <c r="D54" s="130">
        <v>5</v>
      </c>
      <c r="E54" s="57" t="s">
        <v>62</v>
      </c>
      <c r="F54" s="127">
        <v>1970</v>
      </c>
      <c r="G54" s="127">
        <f t="shared" si="1"/>
        <v>9850</v>
      </c>
    </row>
    <row r="55" spans="1:7" ht="12.75" customHeight="1" x14ac:dyDescent="0.25">
      <c r="A55" s="23"/>
      <c r="B55" s="58" t="s">
        <v>95</v>
      </c>
      <c r="C55" s="59"/>
      <c r="D55" s="59"/>
      <c r="E55" s="59"/>
      <c r="F55" s="127"/>
      <c r="G55" s="127" t="s">
        <v>82</v>
      </c>
    </row>
    <row r="56" spans="1:7" ht="12.75" customHeight="1" x14ac:dyDescent="0.25">
      <c r="A56" s="23"/>
      <c r="B56" s="15" t="s">
        <v>96</v>
      </c>
      <c r="C56" s="57" t="s">
        <v>30</v>
      </c>
      <c r="D56" s="130">
        <v>0.25</v>
      </c>
      <c r="E56" s="57" t="s">
        <v>62</v>
      </c>
      <c r="F56" s="127">
        <v>180610</v>
      </c>
      <c r="G56" s="127">
        <f t="shared" si="1"/>
        <v>45152.5</v>
      </c>
    </row>
    <row r="57" spans="1:7" ht="12.75" customHeight="1" x14ac:dyDescent="0.25">
      <c r="A57" s="23"/>
      <c r="B57" s="15" t="s">
        <v>97</v>
      </c>
      <c r="C57" s="57"/>
      <c r="D57" s="130"/>
      <c r="E57" s="57"/>
      <c r="F57" s="127"/>
      <c r="G57" s="127" t="s">
        <v>82</v>
      </c>
    </row>
    <row r="58" spans="1:7" ht="12.75" customHeight="1" x14ac:dyDescent="0.25">
      <c r="A58" s="23"/>
      <c r="B58" s="58" t="s">
        <v>98</v>
      </c>
      <c r="C58" s="59" t="s">
        <v>99</v>
      </c>
      <c r="D58" s="59">
        <v>240</v>
      </c>
      <c r="E58" s="59" t="s">
        <v>100</v>
      </c>
      <c r="F58" s="127">
        <v>1050</v>
      </c>
      <c r="G58" s="127">
        <f t="shared" si="1"/>
        <v>252000</v>
      </c>
    </row>
    <row r="59" spans="1:7" ht="12.75" customHeight="1" x14ac:dyDescent="0.25">
      <c r="A59" s="23"/>
      <c r="B59" s="15" t="s">
        <v>101</v>
      </c>
      <c r="C59" s="57" t="s">
        <v>99</v>
      </c>
      <c r="D59" s="130">
        <v>750</v>
      </c>
      <c r="E59" s="57" t="s">
        <v>119</v>
      </c>
      <c r="F59" s="127">
        <v>880</v>
      </c>
      <c r="G59" s="127">
        <f t="shared" si="1"/>
        <v>660000</v>
      </c>
    </row>
    <row r="60" spans="1:7" ht="12.75" customHeight="1" x14ac:dyDescent="0.25">
      <c r="A60" s="23"/>
      <c r="B60" s="15" t="s">
        <v>102</v>
      </c>
      <c r="C60" s="57" t="s">
        <v>30</v>
      </c>
      <c r="D60" s="130">
        <v>6</v>
      </c>
      <c r="E60" s="57" t="s">
        <v>120</v>
      </c>
      <c r="F60" s="127">
        <v>65440</v>
      </c>
      <c r="G60" s="127">
        <f t="shared" si="1"/>
        <v>392640</v>
      </c>
    </row>
    <row r="61" spans="1:7" ht="12.75" customHeight="1" x14ac:dyDescent="0.25">
      <c r="A61" s="23"/>
      <c r="B61" s="58" t="s">
        <v>103</v>
      </c>
      <c r="C61" s="59" t="s">
        <v>105</v>
      </c>
      <c r="D61" s="59">
        <v>6</v>
      </c>
      <c r="E61" s="59" t="s">
        <v>120</v>
      </c>
      <c r="F61" s="127">
        <v>1830</v>
      </c>
      <c r="G61" s="127">
        <f t="shared" si="1"/>
        <v>10980</v>
      </c>
    </row>
    <row r="62" spans="1:7" ht="12.75" customHeight="1" x14ac:dyDescent="0.25">
      <c r="A62" s="23"/>
      <c r="B62" s="60" t="s">
        <v>104</v>
      </c>
      <c r="C62" s="61" t="s">
        <v>88</v>
      </c>
      <c r="D62" s="127">
        <v>1500</v>
      </c>
      <c r="E62" s="61" t="s">
        <v>120</v>
      </c>
      <c r="F62" s="128">
        <v>13</v>
      </c>
      <c r="G62" s="127">
        <f t="shared" si="1"/>
        <v>19500</v>
      </c>
    </row>
    <row r="63" spans="1:7" ht="13.5" customHeight="1" x14ac:dyDescent="0.25">
      <c r="A63" s="5"/>
      <c r="B63" s="62" t="s">
        <v>31</v>
      </c>
      <c r="C63" s="63"/>
      <c r="D63" s="63"/>
      <c r="E63" s="63"/>
      <c r="F63" s="63"/>
      <c r="G63" s="129">
        <f>SUM(G44:G62)</f>
        <v>4945572.5</v>
      </c>
    </row>
    <row r="64" spans="1:7" ht="12" customHeight="1" x14ac:dyDescent="0.25">
      <c r="A64" s="2"/>
      <c r="B64" s="48"/>
      <c r="C64" s="49"/>
      <c r="D64" s="49"/>
      <c r="E64" s="64"/>
      <c r="F64" s="50"/>
      <c r="G64" s="50"/>
    </row>
    <row r="65" spans="1:7" ht="12" customHeight="1" x14ac:dyDescent="0.25">
      <c r="A65" s="5"/>
      <c r="B65" s="37" t="s">
        <v>32</v>
      </c>
      <c r="C65" s="38"/>
      <c r="D65" s="39"/>
      <c r="E65" s="39"/>
      <c r="F65" s="40"/>
      <c r="G65" s="40"/>
    </row>
    <row r="66" spans="1:7" ht="24" customHeight="1" x14ac:dyDescent="0.25">
      <c r="A66" s="5"/>
      <c r="B66" s="51" t="s">
        <v>33</v>
      </c>
      <c r="C66" s="52" t="s">
        <v>28</v>
      </c>
      <c r="D66" s="52" t="s">
        <v>29</v>
      </c>
      <c r="E66" s="51" t="s">
        <v>17</v>
      </c>
      <c r="F66" s="52" t="s">
        <v>18</v>
      </c>
      <c r="G66" s="51" t="s">
        <v>19</v>
      </c>
    </row>
    <row r="67" spans="1:7" ht="15" x14ac:dyDescent="0.25">
      <c r="A67" s="78"/>
      <c r="B67" s="114" t="s">
        <v>106</v>
      </c>
      <c r="C67" s="57" t="s">
        <v>105</v>
      </c>
      <c r="D67" s="127">
        <v>1.8</v>
      </c>
      <c r="E67" s="31" t="s">
        <v>66</v>
      </c>
      <c r="F67" s="127">
        <v>5700</v>
      </c>
      <c r="G67" s="127">
        <v>10260</v>
      </c>
    </row>
    <row r="68" spans="1:7" ht="15" x14ac:dyDescent="0.25">
      <c r="A68" s="78"/>
      <c r="B68" s="114" t="s">
        <v>107</v>
      </c>
      <c r="C68" s="57" t="s">
        <v>30</v>
      </c>
      <c r="D68" s="127">
        <v>50</v>
      </c>
      <c r="E68" s="31" t="s">
        <v>66</v>
      </c>
      <c r="F68" s="127">
        <v>620</v>
      </c>
      <c r="G68" s="127">
        <v>31000</v>
      </c>
    </row>
    <row r="69" spans="1:7" ht="15" x14ac:dyDescent="0.25">
      <c r="A69" s="78"/>
      <c r="B69" s="114" t="s">
        <v>108</v>
      </c>
      <c r="C69" s="57" t="s">
        <v>30</v>
      </c>
      <c r="D69" s="127">
        <v>50</v>
      </c>
      <c r="E69" s="31" t="s">
        <v>66</v>
      </c>
      <c r="F69" s="127">
        <v>1800</v>
      </c>
      <c r="G69" s="127">
        <v>90000</v>
      </c>
    </row>
    <row r="70" spans="1:7" ht="12.75" customHeight="1" x14ac:dyDescent="0.25">
      <c r="A70" s="23"/>
      <c r="B70" s="12" t="s">
        <v>109</v>
      </c>
      <c r="C70" s="57" t="s">
        <v>88</v>
      </c>
      <c r="D70" s="127">
        <v>4500</v>
      </c>
      <c r="E70" s="31" t="s">
        <v>72</v>
      </c>
      <c r="F70" s="127">
        <v>14</v>
      </c>
      <c r="G70" s="127">
        <v>63000</v>
      </c>
    </row>
    <row r="71" spans="1:7" ht="13.5" customHeight="1" x14ac:dyDescent="0.25">
      <c r="A71" s="5"/>
      <c r="B71" s="65" t="s">
        <v>34</v>
      </c>
      <c r="C71" s="66"/>
      <c r="D71" s="66"/>
      <c r="E71" s="66"/>
      <c r="F71" s="67"/>
      <c r="G71" s="131">
        <f>G67+G68+G69+G70</f>
        <v>194260</v>
      </c>
    </row>
    <row r="72" spans="1:7" ht="12" customHeight="1" x14ac:dyDescent="0.25">
      <c r="A72" s="2"/>
      <c r="B72" s="81"/>
      <c r="C72" s="81"/>
      <c r="D72" s="81"/>
      <c r="E72" s="81"/>
      <c r="F72" s="82"/>
      <c r="G72" s="82"/>
    </row>
    <row r="73" spans="1:7" ht="12" customHeight="1" x14ac:dyDescent="0.25">
      <c r="A73" s="78"/>
      <c r="B73" s="83" t="s">
        <v>35</v>
      </c>
      <c r="C73" s="84"/>
      <c r="D73" s="84"/>
      <c r="E73" s="84"/>
      <c r="F73" s="84"/>
      <c r="G73" s="85">
        <f>G30+G35+G40+G63+G71</f>
        <v>9780808.1097560972</v>
      </c>
    </row>
    <row r="74" spans="1:7" ht="12" customHeight="1" x14ac:dyDescent="0.25">
      <c r="A74" s="78"/>
      <c r="B74" s="86" t="s">
        <v>36</v>
      </c>
      <c r="C74" s="69"/>
      <c r="D74" s="69"/>
      <c r="E74" s="69"/>
      <c r="F74" s="69"/>
      <c r="G74" s="87">
        <f>G73*0.05</f>
        <v>489040.40548780491</v>
      </c>
    </row>
    <row r="75" spans="1:7" ht="12" customHeight="1" x14ac:dyDescent="0.25">
      <c r="A75" s="78"/>
      <c r="B75" s="88" t="s">
        <v>37</v>
      </c>
      <c r="C75" s="68"/>
      <c r="D75" s="68"/>
      <c r="E75" s="68"/>
      <c r="F75" s="68"/>
      <c r="G75" s="89">
        <f>G74+G73</f>
        <v>10269848.515243903</v>
      </c>
    </row>
    <row r="76" spans="1:7" ht="12" customHeight="1" x14ac:dyDescent="0.25">
      <c r="A76" s="78"/>
      <c r="B76" s="86" t="s">
        <v>38</v>
      </c>
      <c r="C76" s="69"/>
      <c r="D76" s="69"/>
      <c r="E76" s="69"/>
      <c r="F76" s="69"/>
      <c r="G76" s="87">
        <f>G12</f>
        <v>13250000</v>
      </c>
    </row>
    <row r="77" spans="1:7" ht="12" customHeight="1" x14ac:dyDescent="0.25">
      <c r="A77" s="78"/>
      <c r="B77" s="90" t="s">
        <v>39</v>
      </c>
      <c r="C77" s="91"/>
      <c r="D77" s="91"/>
      <c r="E77" s="91"/>
      <c r="F77" s="91"/>
      <c r="G77" s="89">
        <f>G76-G75</f>
        <v>2980151.4847560972</v>
      </c>
    </row>
    <row r="78" spans="1:7" ht="12" customHeight="1" x14ac:dyDescent="0.25">
      <c r="A78" s="78"/>
      <c r="B78" s="79" t="s">
        <v>40</v>
      </c>
      <c r="C78" s="80"/>
      <c r="D78" s="80"/>
      <c r="E78" s="80"/>
      <c r="F78" s="80"/>
      <c r="G78" s="75"/>
    </row>
    <row r="79" spans="1:7" ht="12.75" customHeight="1" thickBot="1" x14ac:dyDescent="0.3">
      <c r="A79" s="78"/>
      <c r="B79" s="92"/>
      <c r="C79" s="80"/>
      <c r="D79" s="80"/>
      <c r="E79" s="80"/>
      <c r="F79" s="80"/>
      <c r="G79" s="75"/>
    </row>
    <row r="80" spans="1:7" ht="12" customHeight="1" x14ac:dyDescent="0.25">
      <c r="A80" s="78"/>
      <c r="B80" s="101" t="s">
        <v>41</v>
      </c>
      <c r="C80" s="102"/>
      <c r="D80" s="102"/>
      <c r="E80" s="102"/>
      <c r="F80" s="103"/>
      <c r="G80" s="75"/>
    </row>
    <row r="81" spans="1:7" ht="12" customHeight="1" x14ac:dyDescent="0.25">
      <c r="A81" s="78"/>
      <c r="B81" s="104" t="s">
        <v>42</v>
      </c>
      <c r="C81" s="77"/>
      <c r="D81" s="77"/>
      <c r="E81" s="77"/>
      <c r="F81" s="105"/>
      <c r="G81" s="75"/>
    </row>
    <row r="82" spans="1:7" ht="12" customHeight="1" x14ac:dyDescent="0.25">
      <c r="A82" s="78"/>
      <c r="B82" s="104" t="s">
        <v>43</v>
      </c>
      <c r="C82" s="77"/>
      <c r="D82" s="77"/>
      <c r="E82" s="77"/>
      <c r="F82" s="105"/>
      <c r="G82" s="75"/>
    </row>
    <row r="83" spans="1:7" ht="12" customHeight="1" x14ac:dyDescent="0.25">
      <c r="A83" s="78"/>
      <c r="B83" s="104" t="s">
        <v>44</v>
      </c>
      <c r="C83" s="77"/>
      <c r="D83" s="77"/>
      <c r="E83" s="77"/>
      <c r="F83" s="105"/>
      <c r="G83" s="75"/>
    </row>
    <row r="84" spans="1:7" ht="12" customHeight="1" x14ac:dyDescent="0.25">
      <c r="A84" s="78"/>
      <c r="B84" s="104" t="s">
        <v>45</v>
      </c>
      <c r="C84" s="77"/>
      <c r="D84" s="77"/>
      <c r="E84" s="77"/>
      <c r="F84" s="105"/>
      <c r="G84" s="75"/>
    </row>
    <row r="85" spans="1:7" ht="12" customHeight="1" x14ac:dyDescent="0.25">
      <c r="A85" s="78"/>
      <c r="B85" s="104" t="s">
        <v>46</v>
      </c>
      <c r="C85" s="77"/>
      <c r="D85" s="77"/>
      <c r="E85" s="77"/>
      <c r="F85" s="105"/>
      <c r="G85" s="75"/>
    </row>
    <row r="86" spans="1:7" ht="12" customHeight="1" x14ac:dyDescent="0.25">
      <c r="A86" s="78"/>
      <c r="B86" s="104" t="s">
        <v>47</v>
      </c>
      <c r="C86" s="77"/>
      <c r="D86" s="77"/>
      <c r="E86" s="77"/>
      <c r="F86" s="105"/>
      <c r="G86" s="75"/>
    </row>
    <row r="87" spans="1:7" ht="12.75" customHeight="1" thickBot="1" x14ac:dyDescent="0.3">
      <c r="A87" s="78"/>
      <c r="B87" s="106" t="s">
        <v>113</v>
      </c>
      <c r="C87" s="107"/>
      <c r="D87" s="107"/>
      <c r="E87" s="107"/>
      <c r="F87" s="108"/>
      <c r="G87" s="75"/>
    </row>
    <row r="88" spans="1:7" ht="12.75" customHeight="1" thickBot="1" x14ac:dyDescent="0.3">
      <c r="A88" s="78"/>
      <c r="B88" s="99"/>
      <c r="C88" s="77"/>
      <c r="D88" s="77"/>
      <c r="E88" s="77"/>
      <c r="F88" s="77"/>
      <c r="G88" s="75"/>
    </row>
    <row r="89" spans="1:7" ht="15" customHeight="1" thickBot="1" x14ac:dyDescent="0.3">
      <c r="A89" s="78"/>
      <c r="B89" s="150" t="s">
        <v>48</v>
      </c>
      <c r="C89" s="151"/>
      <c r="D89" s="137"/>
      <c r="E89" s="70"/>
      <c r="F89" s="70"/>
      <c r="G89" s="75"/>
    </row>
    <row r="90" spans="1:7" ht="12" customHeight="1" x14ac:dyDescent="0.25">
      <c r="A90" s="78"/>
      <c r="B90" s="134" t="s">
        <v>33</v>
      </c>
      <c r="C90" s="135" t="s">
        <v>110</v>
      </c>
      <c r="D90" s="136" t="s">
        <v>49</v>
      </c>
      <c r="E90" s="70"/>
      <c r="F90" s="70"/>
      <c r="G90" s="75"/>
    </row>
    <row r="91" spans="1:7" ht="12" customHeight="1" x14ac:dyDescent="0.25">
      <c r="A91" s="78"/>
      <c r="B91" s="94" t="s">
        <v>50</v>
      </c>
      <c r="C91" s="71">
        <f>G30</f>
        <v>4640975.6097560972</v>
      </c>
      <c r="D91" s="95">
        <f>(C91/C97)</f>
        <v>0.45190302494407114</v>
      </c>
      <c r="E91" s="70"/>
      <c r="F91" s="70"/>
      <c r="G91" s="75"/>
    </row>
    <row r="92" spans="1:7" ht="12" customHeight="1" x14ac:dyDescent="0.25">
      <c r="A92" s="78"/>
      <c r="B92" s="94" t="s">
        <v>51</v>
      </c>
      <c r="C92" s="72">
        <v>0</v>
      </c>
      <c r="D92" s="95">
        <v>0</v>
      </c>
      <c r="E92" s="70"/>
      <c r="F92" s="70"/>
      <c r="G92" s="75"/>
    </row>
    <row r="93" spans="1:7" ht="12" customHeight="1" x14ac:dyDescent="0.25">
      <c r="A93" s="78"/>
      <c r="B93" s="94" t="s">
        <v>52</v>
      </c>
      <c r="C93" s="71">
        <f>G40</f>
        <v>0</v>
      </c>
      <c r="D93" s="95">
        <f>(C93/C97)</f>
        <v>0</v>
      </c>
      <c r="E93" s="70"/>
      <c r="F93" s="70"/>
      <c r="G93" s="75"/>
    </row>
    <row r="94" spans="1:7" ht="12" customHeight="1" x14ac:dyDescent="0.25">
      <c r="A94" s="78"/>
      <c r="B94" s="94" t="s">
        <v>27</v>
      </c>
      <c r="C94" s="71">
        <f>G63</f>
        <v>4945572.5</v>
      </c>
      <c r="D94" s="95">
        <f>(C94/C97)</f>
        <v>0.48156236118372242</v>
      </c>
      <c r="E94" s="70"/>
      <c r="F94" s="70"/>
      <c r="G94" s="75"/>
    </row>
    <row r="95" spans="1:7" ht="12" customHeight="1" x14ac:dyDescent="0.25">
      <c r="A95" s="78"/>
      <c r="B95" s="94" t="s">
        <v>53</v>
      </c>
      <c r="C95" s="73">
        <f>G71</f>
        <v>194260</v>
      </c>
      <c r="D95" s="95">
        <f>(C95/C97)</f>
        <v>1.8915566253158742E-2</v>
      </c>
      <c r="E95" s="74"/>
      <c r="F95" s="74"/>
      <c r="G95" s="75"/>
    </row>
    <row r="96" spans="1:7" ht="12" customHeight="1" x14ac:dyDescent="0.25">
      <c r="A96" s="78"/>
      <c r="B96" s="94" t="s">
        <v>54</v>
      </c>
      <c r="C96" s="73">
        <f>G74</f>
        <v>489040.40548780491</v>
      </c>
      <c r="D96" s="95">
        <f>(C96/C97)</f>
        <v>4.7619047619047623E-2</v>
      </c>
      <c r="E96" s="74"/>
      <c r="F96" s="74"/>
      <c r="G96" s="75"/>
    </row>
    <row r="97" spans="1:7" ht="12.75" customHeight="1" thickBot="1" x14ac:dyDescent="0.3">
      <c r="A97" s="78"/>
      <c r="B97" s="96" t="s">
        <v>55</v>
      </c>
      <c r="C97" s="97">
        <f>SUM(C91:C96)</f>
        <v>10269848.515243903</v>
      </c>
      <c r="D97" s="98">
        <f>SUM(D91:D96)</f>
        <v>0.99999999999999989</v>
      </c>
      <c r="E97" s="74"/>
      <c r="F97" s="74"/>
      <c r="G97" s="75"/>
    </row>
    <row r="98" spans="1:7" ht="12" customHeight="1" x14ac:dyDescent="0.25">
      <c r="A98" s="78"/>
      <c r="B98" s="92"/>
      <c r="C98" s="80"/>
      <c r="D98" s="80"/>
      <c r="E98" s="80"/>
      <c r="F98" s="80"/>
      <c r="G98" s="75"/>
    </row>
    <row r="99" spans="1:7" ht="12.75" customHeight="1" thickBot="1" x14ac:dyDescent="0.3">
      <c r="A99" s="78"/>
      <c r="B99" s="93"/>
      <c r="C99" s="80"/>
      <c r="D99" s="80"/>
      <c r="E99" s="80"/>
      <c r="F99" s="80"/>
      <c r="G99" s="75"/>
    </row>
    <row r="100" spans="1:7" ht="12" customHeight="1" thickBot="1" x14ac:dyDescent="0.3">
      <c r="A100" s="78"/>
      <c r="B100" s="147" t="s">
        <v>118</v>
      </c>
      <c r="C100" s="148"/>
      <c r="D100" s="148"/>
      <c r="E100" s="149"/>
      <c r="F100" s="74"/>
      <c r="G100" s="75"/>
    </row>
    <row r="101" spans="1:7" ht="12" customHeight="1" x14ac:dyDescent="0.25">
      <c r="A101" s="78"/>
      <c r="B101" s="110" t="s">
        <v>111</v>
      </c>
      <c r="C101" s="133">
        <v>4000</v>
      </c>
      <c r="D101" s="133">
        <f>G9*250</f>
        <v>5000</v>
      </c>
      <c r="E101" s="133">
        <v>6000</v>
      </c>
      <c r="F101" s="109"/>
      <c r="G101" s="76"/>
    </row>
    <row r="102" spans="1:7" ht="12.75" customHeight="1" thickBot="1" x14ac:dyDescent="0.3">
      <c r="A102" s="78"/>
      <c r="B102" s="96" t="s">
        <v>112</v>
      </c>
      <c r="C102" s="97">
        <f>(G75/C101)</f>
        <v>2567.4621288109756</v>
      </c>
      <c r="D102" s="97">
        <f>(G75/D101)</f>
        <v>2053.9697030487805</v>
      </c>
      <c r="E102" s="111">
        <f>(G75/E101)</f>
        <v>1711.6414192073171</v>
      </c>
      <c r="F102" s="109"/>
      <c r="G102" s="76"/>
    </row>
    <row r="103" spans="1:7" ht="15.6" customHeight="1" x14ac:dyDescent="0.25">
      <c r="A103" s="78"/>
      <c r="B103" s="100" t="s">
        <v>56</v>
      </c>
      <c r="C103" s="77"/>
      <c r="D103" s="77"/>
      <c r="E103" s="77"/>
      <c r="F103" s="77"/>
      <c r="G103" s="77"/>
    </row>
  </sheetData>
  <mergeCells count="9">
    <mergeCell ref="E9:F9"/>
    <mergeCell ref="E14:F14"/>
    <mergeCell ref="E15:F15"/>
    <mergeCell ref="B17:G17"/>
    <mergeCell ref="B100:E100"/>
    <mergeCell ref="B89:C89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2021-03-18T00:06:10Z</dcterms:modified>
</cp:coreProperties>
</file>