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Nueva carpeta\"/>
    </mc:Choice>
  </mc:AlternateContent>
  <bookViews>
    <workbookView xWindow="0" yWindow="0" windowWidth="24000" windowHeight="9135"/>
  </bookViews>
  <sheets>
    <sheet name="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45" i="1" l="1"/>
  <c r="G46" i="1"/>
  <c r="G47" i="1"/>
  <c r="G50" i="1" l="1"/>
  <c r="G51" i="1"/>
  <c r="G49" i="1"/>
  <c r="G41" i="1"/>
  <c r="G25" i="1"/>
  <c r="G22" i="1"/>
  <c r="G23" i="1"/>
  <c r="G26" i="1" s="1"/>
  <c r="C77" i="1" s="1"/>
  <c r="G24" i="1"/>
  <c r="G21" i="1"/>
  <c r="G35" i="1"/>
  <c r="G36" i="1" s="1"/>
  <c r="C79" i="1" s="1"/>
  <c r="G57" i="1"/>
  <c r="C81" i="1" s="1"/>
  <c r="G42" i="1"/>
  <c r="G44" i="1"/>
  <c r="G31" i="1"/>
  <c r="C78" i="1"/>
  <c r="G12" i="1"/>
  <c r="G62" i="1" s="1"/>
  <c r="G52" i="1" l="1"/>
  <c r="C80" i="1" s="1"/>
  <c r="G59" i="1" l="1"/>
  <c r="G60" i="1" s="1"/>
  <c r="G61" i="1" s="1"/>
  <c r="D88" i="1" s="1"/>
  <c r="G63" i="1" l="1"/>
  <c r="E88" i="1"/>
  <c r="C88" i="1"/>
  <c r="C82" i="1"/>
  <c r="C83" i="1" s="1"/>
  <c r="D79" i="1" s="1"/>
  <c r="D77" i="1" l="1"/>
  <c r="D80" i="1"/>
  <c r="D81" i="1"/>
  <c r="D82" i="1"/>
  <c r="D83" i="1" l="1"/>
</calcChain>
</file>

<file path=xl/sharedStrings.xml><?xml version="1.0" encoding="utf-8"?>
<sst xmlns="http://schemas.openxmlformats.org/spreadsheetml/2006/main" count="146" uniqueCount="115">
  <si>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</si>
  <si>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</si>
  <si>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</si>
  <si>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</si>
  <si>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</si>
  <si>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</si>
  <si>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</si>
  <si>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</si>
  <si>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</si>
  <si>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</si>
  <si>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</si>
  <si>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</si>
  <si>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</si>
  <si>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</si>
  <si>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</si>
  <si>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</si>
  <si>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</si>
  <si>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</si>
  <si>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</si>
  <si>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</si>
  <si>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</si>
  <si>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</si>
  <si>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</si>
  <si>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</si>
  <si>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</si>
  <si>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</si>
  <si>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</si>
  <si>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</si>
  <si>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</si>
  <si>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</si>
  <si>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</si>
  <si>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</si>
  <si>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</si>
  <si>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</si>
  <si>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</si>
  <si>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</si>
  <si>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</si>
  <si>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</si>
  <si>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</si>
  <si>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</si>
  <si>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</si>
  <si>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</si>
  <si>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</si>
  <si>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</si>
  <si>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</si>
  <si>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</si>
  <si>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</si>
  <si>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</si>
  <si>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</si>
  <si>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</si>
  <si>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</si>
  <si>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</si>
  <si>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</si>
  <si>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</si>
  <si>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</si>
  <si>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</si>
  <si>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CHILLÁN</t>
  </si>
  <si>
    <t>TODAS LAS COMUNAS DEL ÁREA</t>
  </si>
  <si>
    <t>MERCADO LOCAL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</si>
  <si>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</si>
  <si>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KG</t>
  </si>
  <si>
    <t>COSECHA</t>
  </si>
  <si>
    <t>MEDIO</t>
  </si>
  <si>
    <t>IVA</t>
  </si>
  <si>
    <t>PRECIO ESPERADO ($/KG)</t>
  </si>
  <si>
    <t>ESCENARIOS COSTO UNITARIO  ($/KG)</t>
  </si>
  <si>
    <t>UNIDAD</t>
  </si>
  <si>
    <t>MULTIFLORA</t>
  </si>
  <si>
    <t>SEQUÍA</t>
  </si>
  <si>
    <t>PREPARACIÓN COLMENA</t>
  </si>
  <si>
    <t>MAYO-AGOSTO</t>
  </si>
  <si>
    <t>APLICACIÓN FITOSANITARIOS</t>
  </si>
  <si>
    <t>AGOSTO-NOVIEMBRE</t>
  </si>
  <si>
    <t>APLICACIÓN PROGRAMA ALIMENTACIÓN</t>
  </si>
  <si>
    <t>OCTUBRE-NOVIEMBRE-DICIEMBRE</t>
  </si>
  <si>
    <t>PREPOSICIÓN Y RECAMBIO</t>
  </si>
  <si>
    <t>MAYO-DICIEMBRE</t>
  </si>
  <si>
    <t>MARZO-ABRIL</t>
  </si>
  <si>
    <t>Cantidad /Colmena</t>
  </si>
  <si>
    <t>INVIERNO-PRIMAVERA</t>
  </si>
  <si>
    <t>SANIDAD</t>
  </si>
  <si>
    <t>ANUAL</t>
  </si>
  <si>
    <t>REPOSICIÓN Y RECAMBIO</t>
  </si>
  <si>
    <t>CAMBIO Y POSTURA DE CERA</t>
  </si>
  <si>
    <t>REPOSICIÓN MATERIALES</t>
  </si>
  <si>
    <t xml:space="preserve">MARZO </t>
  </si>
  <si>
    <t>DICIEMBRE-MARZO</t>
  </si>
  <si>
    <t>ALIMENTACIÓN</t>
  </si>
  <si>
    <t>ENERGÉTICOS (AZÚCAR GRANULADA, FRUCTOSA)</t>
  </si>
  <si>
    <t>PROTEICOS, AMINOACIDOS BEEFORT, LEVADURA DE CERVEZA Y OTROS SIMILARES</t>
  </si>
  <si>
    <t>CONTROL VARROA (Amivar 500, Verostop)</t>
  </si>
  <si>
    <t>SANITIZACIÓN COLMENAR</t>
  </si>
  <si>
    <t>REPOSICIÓN REINA FECUNDADA</t>
  </si>
  <si>
    <t>7. Precios están considerados para un mínimo de 25 colmenas con producción de 25 kilos de miel c/u</t>
  </si>
  <si>
    <t>CAJA</t>
  </si>
  <si>
    <t>MARZO - JUNIO - SEPTIEMBRE</t>
  </si>
  <si>
    <t>DICIEMBRE - ENERO (COSECHA)</t>
  </si>
  <si>
    <t>CAJAS</t>
  </si>
  <si>
    <t>CONTROL VARROA (epoca cosecha</t>
  </si>
  <si>
    <t>CONTROL NOSEMA  (Apiherb)</t>
  </si>
  <si>
    <t>ABRIL</t>
  </si>
  <si>
    <t>FRASCO 40 GRS</t>
  </si>
  <si>
    <t>SEPTIEMBRE</t>
  </si>
  <si>
    <t>LÁMINAS CERA (28 POR COLMENA)</t>
  </si>
  <si>
    <t>CADA 2 AÑOS</t>
  </si>
  <si>
    <t>CENTRIFUGADO Y DESOPERCULADO</t>
  </si>
  <si>
    <t>ENVASES PLÁSTICOS</t>
  </si>
  <si>
    <t>FORMATO 1 KG</t>
  </si>
  <si>
    <t>ENERO</t>
  </si>
  <si>
    <t>COSTOS DIRECTOS DE PRODUCCIÓN POR APIARIO (25 COLMENAS) (INCLUYE IVA)</t>
  </si>
  <si>
    <t>RENDIMIENTO (KG/APIARIO)(PUNTO 7)</t>
  </si>
  <si>
    <t xml:space="preserve">APÍCOLA </t>
  </si>
  <si>
    <t>$/APIARIO</t>
  </si>
  <si>
    <t>Rendimiento (KG/APIARIO)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</si>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</sst>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0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6" fillId="3" borderId="50" xfId="0" applyNumberFormat="1" applyFont="1" applyFill="1" applyBorder="1" applyAlignment="1">
      <alignment horizontal="center" vertical="center" wrapText="1"/>
    </xf>
    <xf numFmtId="49" fontId="9" fillId="10" borderId="49" xfId="0" applyNumberFormat="1" applyFont="1" applyFill="1" applyBorder="1" applyAlignment="1">
      <alignment horizontal="center" vertical="center" wrapText="1"/>
    </xf>
    <xf numFmtId="0" fontId="9" fillId="10" borderId="49" xfId="0" applyNumberFormat="1" applyFont="1" applyFill="1" applyBorder="1" applyAlignment="1">
      <alignment horizontal="center" vertical="center" wrapText="1"/>
    </xf>
    <xf numFmtId="165" fontId="9" fillId="10" borderId="4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horizontal="right" vertical="center" wrapText="1"/>
    </xf>
    <xf numFmtId="14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165" fontId="3" fillId="3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165" fontId="3" fillId="3" borderId="14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vertical="center" wrapText="1"/>
    </xf>
    <xf numFmtId="0" fontId="2" fillId="0" borderId="20" xfId="0" applyNumberFormat="1" applyFont="1" applyBorder="1" applyAlignment="1">
      <alignment vertical="center" wrapText="1"/>
    </xf>
    <xf numFmtId="165" fontId="2" fillId="10" borderId="6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49" fontId="9" fillId="10" borderId="49" xfId="0" applyNumberFormat="1" applyFont="1" applyFill="1" applyBorder="1" applyAlignment="1">
      <alignment horizontal="left" vertical="center" wrapText="1"/>
    </xf>
    <xf numFmtId="165" fontId="3" fillId="3" borderId="17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vertical="center" wrapText="1"/>
    </xf>
    <xf numFmtId="165" fontId="6" fillId="5" borderId="24" xfId="0" applyNumberFormat="1" applyFont="1" applyFill="1" applyBorder="1" applyAlignment="1">
      <alignment vertical="center" wrapText="1"/>
    </xf>
    <xf numFmtId="165" fontId="6" fillId="3" borderId="25" xfId="0" applyNumberFormat="1" applyFont="1" applyFill="1" applyBorder="1" applyAlignment="1">
      <alignment vertical="center" wrapText="1"/>
    </xf>
    <xf numFmtId="165" fontId="6" fillId="5" borderId="25" xfId="0" applyNumberFormat="1" applyFont="1" applyFill="1" applyBorder="1" applyAlignment="1">
      <alignment vertical="center" wrapText="1"/>
    </xf>
    <xf numFmtId="165" fontId="6" fillId="6" borderId="26" xfId="0" applyNumberFormat="1" applyFont="1" applyFill="1" applyBorder="1" applyAlignment="1">
      <alignment vertical="center" wrapText="1"/>
    </xf>
    <xf numFmtId="49" fontId="2" fillId="2" borderId="20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49" fontId="4" fillId="2" borderId="29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9" fontId="2" fillId="2" borderId="30" xfId="0" applyNumberFormat="1" applyFont="1" applyFill="1" applyBorder="1" applyAlignment="1">
      <alignment vertical="center" wrapText="1"/>
    </xf>
    <xf numFmtId="0" fontId="6" fillId="7" borderId="20" xfId="0" applyFont="1" applyFill="1" applyBorder="1" applyAlignment="1">
      <alignment vertical="center" wrapText="1"/>
    </xf>
    <xf numFmtId="49" fontId="4" fillId="8" borderId="31" xfId="0" applyNumberFormat="1" applyFont="1" applyFill="1" applyBorder="1" applyAlignment="1">
      <alignment vertical="center" wrapText="1"/>
    </xf>
    <xf numFmtId="165" fontId="4" fillId="8" borderId="32" xfId="0" applyNumberFormat="1" applyFont="1" applyFill="1" applyBorder="1" applyAlignment="1">
      <alignment vertical="center" wrapText="1"/>
    </xf>
    <xf numFmtId="9" fontId="4" fillId="8" borderId="33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49" fontId="2" fillId="2" borderId="48" xfId="0" applyNumberFormat="1" applyFont="1" applyFill="1" applyBorder="1" applyAlignment="1">
      <alignment horizontal="left" vertical="center" wrapText="1"/>
    </xf>
    <xf numFmtId="49" fontId="2" fillId="2" borderId="49" xfId="0" applyNumberFormat="1" applyFont="1" applyFill="1" applyBorder="1" applyAlignment="1">
      <alignment vertical="center" wrapText="1"/>
    </xf>
    <xf numFmtId="49" fontId="2" fillId="2" borderId="49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49" fontId="2" fillId="2" borderId="49" xfId="0" applyNumberFormat="1" applyFont="1" applyFill="1" applyBorder="1" applyAlignment="1">
      <alignment horizontal="left" vertical="center" wrapText="1"/>
    </xf>
    <xf numFmtId="165" fontId="2" fillId="2" borderId="49" xfId="0" applyNumberFormat="1" applyFont="1" applyFill="1" applyBorder="1" applyAlignment="1">
      <alignment vertical="center" wrapText="1"/>
    </xf>
    <xf numFmtId="1" fontId="2" fillId="10" borderId="49" xfId="0" applyNumberFormat="1" applyFont="1" applyFill="1" applyBorder="1" applyAlignment="1">
      <alignment horizontal="center" vertical="center" wrapText="1"/>
    </xf>
    <xf numFmtId="49" fontId="2" fillId="10" borderId="49" xfId="0" applyNumberFormat="1" applyFont="1" applyFill="1" applyBorder="1" applyAlignment="1">
      <alignment horizontal="center" vertical="center" wrapText="1"/>
    </xf>
    <xf numFmtId="165" fontId="3" fillId="3" borderId="79" xfId="0" applyNumberFormat="1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165" fontId="2" fillId="10" borderId="49" xfId="0" applyNumberFormat="1" applyFont="1" applyFill="1" applyBorder="1" applyAlignment="1">
      <alignment vertical="center" wrapText="1"/>
    </xf>
    <xf numFmtId="49" fontId="2" fillId="10" borderId="6" xfId="0" applyNumberFormat="1" applyFont="1" applyFill="1" applyBorder="1" applyAlignment="1">
      <alignment horizontal="right" vertical="center" wrapText="1"/>
    </xf>
    <xf numFmtId="165" fontId="9" fillId="10" borderId="49" xfId="0" applyNumberFormat="1" applyFont="1" applyFill="1" applyBorder="1" applyAlignment="1">
      <alignment horizontal="right" vertical="center" wrapText="1"/>
    </xf>
    <xf numFmtId="165" fontId="2" fillId="2" borderId="52" xfId="0" applyNumberFormat="1" applyFont="1" applyFill="1" applyBorder="1" applyAlignment="1">
      <alignment horizontal="right" vertical="center" wrapText="1"/>
    </xf>
    <xf numFmtId="49" fontId="2" fillId="2" borderId="80" xfId="0" applyNumberFormat="1" applyFont="1" applyFill="1" applyBorder="1" applyAlignment="1">
      <alignment vertical="center" wrapText="1"/>
    </xf>
    <xf numFmtId="49" fontId="2" fillId="2" borderId="80" xfId="0" applyNumberFormat="1" applyFont="1" applyFill="1" applyBorder="1" applyAlignment="1">
      <alignment horizontal="center" vertical="center" wrapText="1"/>
    </xf>
    <xf numFmtId="165" fontId="2" fillId="2" borderId="80" xfId="0" applyNumberFormat="1" applyFont="1" applyFill="1" applyBorder="1" applyAlignment="1">
      <alignment vertical="center" wrapText="1"/>
    </xf>
    <xf numFmtId="49" fontId="2" fillId="10" borderId="49" xfId="0" applyNumberFormat="1" applyFont="1" applyFill="1" applyBorder="1" applyAlignment="1">
      <alignment horizontal="left" vertical="center" wrapText="1"/>
    </xf>
    <xf numFmtId="165" fontId="2" fillId="10" borderId="49" xfId="0" applyNumberFormat="1" applyFont="1" applyFill="1" applyBorder="1" applyAlignment="1">
      <alignment horizontal="right" vertical="center" wrapText="1"/>
    </xf>
    <xf numFmtId="1" fontId="2" fillId="2" borderId="80" xfId="0" applyNumberFormat="1" applyFont="1" applyFill="1" applyBorder="1" applyAlignment="1">
      <alignment horizontal="center" vertical="center" wrapText="1"/>
    </xf>
    <xf numFmtId="165" fontId="2" fillId="10" borderId="48" xfId="0" applyNumberFormat="1" applyFont="1" applyFill="1" applyBorder="1" applyAlignment="1">
      <alignment vertical="center" wrapText="1"/>
    </xf>
    <xf numFmtId="49" fontId="2" fillId="10" borderId="49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49" fontId="4" fillId="8" borderId="27" xfId="0" applyNumberFormat="1" applyFont="1" applyFill="1" applyBorder="1" applyAlignment="1">
      <alignment horizontal="center" vertical="center" wrapText="1"/>
    </xf>
    <xf numFmtId="49" fontId="4" fillId="8" borderId="21" xfId="0" applyNumberFormat="1" applyFont="1" applyFill="1" applyBorder="1" applyAlignment="1">
      <alignment horizontal="center" vertical="center" wrapText="1"/>
    </xf>
    <xf numFmtId="49" fontId="2" fillId="8" borderId="28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8" borderId="46" xfId="0" applyNumberFormat="1" applyFont="1" applyFill="1" applyBorder="1" applyAlignment="1">
      <alignment horizontal="center" vertical="center" wrapText="1"/>
    </xf>
    <xf numFmtId="1" fontId="4" fillId="8" borderId="47" xfId="0" applyNumberFormat="1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49" fontId="4" fillId="8" borderId="45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vertical="center" wrapText="1"/>
    </xf>
    <xf numFmtId="49" fontId="2" fillId="2" borderId="40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38" xfId="0" applyNumberFormat="1" applyFont="1" applyFill="1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5" fillId="9" borderId="53" xfId="0" applyNumberFormat="1" applyFont="1" applyFill="1" applyBorder="1" applyAlignment="1">
      <alignment horizontal="center" vertical="center" wrapText="1"/>
    </xf>
    <xf numFmtId="49" fontId="5" fillId="9" borderId="43" xfId="0" applyNumberFormat="1" applyFont="1" applyFill="1" applyBorder="1" applyAlignment="1">
      <alignment horizontal="center" vertical="center" wrapText="1"/>
    </xf>
    <xf numFmtId="49" fontId="5" fillId="9" borderId="54" xfId="0" applyNumberFormat="1" applyFont="1" applyFill="1" applyBorder="1" applyAlignment="1">
      <alignment horizontal="center" vertical="center" wrapText="1"/>
    </xf>
    <xf numFmtId="49" fontId="5" fillId="9" borderId="34" xfId="0" applyNumberFormat="1" applyFont="1" applyFill="1" applyBorder="1" applyAlignment="1">
      <alignment horizontal="center" vertical="center" wrapText="1"/>
    </xf>
    <xf numFmtId="49" fontId="5" fillId="9" borderId="35" xfId="0" applyNumberFormat="1" applyFont="1" applyFill="1" applyBorder="1" applyAlignment="1">
      <alignment horizontal="center" vertical="center" wrapText="1"/>
    </xf>
    <xf numFmtId="49" fontId="5" fillId="9" borderId="36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51" xfId="0" applyNumberFormat="1" applyFont="1" applyFill="1" applyBorder="1" applyAlignment="1">
      <alignment horizontal="left" vertical="center" wrapText="1"/>
    </xf>
    <xf numFmtId="49" fontId="2" fillId="2" borderId="52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6" fillId="5" borderId="55" xfId="0" applyNumberFormat="1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left" vertical="center" wrapText="1"/>
    </xf>
    <xf numFmtId="49" fontId="6" fillId="5" borderId="57" xfId="0" applyNumberFormat="1" applyFont="1" applyFill="1" applyBorder="1" applyAlignment="1">
      <alignment horizontal="left" vertical="center" wrapText="1"/>
    </xf>
    <xf numFmtId="49" fontId="3" fillId="3" borderId="77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78" xfId="0" applyNumberFormat="1" applyFont="1" applyFill="1" applyBorder="1" applyAlignment="1">
      <alignment horizontal="left" vertical="center" wrapText="1"/>
    </xf>
    <xf numFmtId="49" fontId="3" fillId="3" borderId="63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3" fillId="3" borderId="66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6" fillId="5" borderId="63" xfId="0" applyNumberFormat="1" applyFont="1" applyFill="1" applyBorder="1" applyAlignment="1">
      <alignment horizontal="left" vertical="center" wrapText="1"/>
    </xf>
    <xf numFmtId="49" fontId="6" fillId="5" borderId="64" xfId="0" applyNumberFormat="1" applyFont="1" applyFill="1" applyBorder="1" applyAlignment="1">
      <alignment horizontal="left" vertical="center" wrapText="1"/>
    </xf>
    <xf numFmtId="49" fontId="6" fillId="5" borderId="65" xfId="0" applyNumberFormat="1" applyFont="1" applyFill="1" applyBorder="1" applyAlignment="1">
      <alignment horizontal="left" vertical="center" wrapText="1"/>
    </xf>
    <xf numFmtId="49" fontId="6" fillId="5" borderId="70" xfId="0" applyNumberFormat="1" applyFont="1" applyFill="1" applyBorder="1" applyAlignment="1">
      <alignment horizontal="left" vertical="center" wrapText="1"/>
    </xf>
    <xf numFmtId="49" fontId="6" fillId="5" borderId="58" xfId="0" applyNumberFormat="1" applyFont="1" applyFill="1" applyBorder="1" applyAlignment="1">
      <alignment horizontal="left" vertical="center" wrapText="1"/>
    </xf>
    <xf numFmtId="49" fontId="6" fillId="5" borderId="59" xfId="0" applyNumberFormat="1" applyFont="1" applyFill="1" applyBorder="1" applyAlignment="1">
      <alignment horizontal="left" vertical="center" wrapText="1"/>
    </xf>
    <xf numFmtId="49" fontId="6" fillId="5" borderId="71" xfId="0" applyNumberFormat="1" applyFont="1" applyFill="1" applyBorder="1" applyAlignment="1">
      <alignment horizontal="left" vertical="center" wrapText="1"/>
    </xf>
    <xf numFmtId="49" fontId="6" fillId="5" borderId="72" xfId="0" applyNumberFormat="1" applyFont="1" applyFill="1" applyBorder="1" applyAlignment="1">
      <alignment horizontal="left" vertical="center" wrapText="1"/>
    </xf>
    <xf numFmtId="49" fontId="6" fillId="5" borderId="73" xfId="0" applyNumberFormat="1" applyFont="1" applyFill="1" applyBorder="1" applyAlignment="1">
      <alignment horizontal="left" vertical="center" wrapText="1"/>
    </xf>
    <xf numFmtId="49" fontId="6" fillId="3" borderId="70" xfId="0" applyNumberFormat="1" applyFont="1" applyFill="1" applyBorder="1" applyAlignment="1">
      <alignment horizontal="left" vertical="center" wrapText="1"/>
    </xf>
    <xf numFmtId="49" fontId="6" fillId="3" borderId="58" xfId="0" applyNumberFormat="1" applyFont="1" applyFill="1" applyBorder="1" applyAlignment="1">
      <alignment horizontal="left" vertical="center" wrapText="1"/>
    </xf>
    <xf numFmtId="49" fontId="6" fillId="3" borderId="59" xfId="0" applyNumberFormat="1" applyFont="1" applyFill="1" applyBorder="1" applyAlignment="1">
      <alignment horizontal="left" vertical="center" wrapText="1"/>
    </xf>
    <xf numFmtId="49" fontId="6" fillId="5" borderId="67" xfId="0" applyNumberFormat="1" applyFont="1" applyFill="1" applyBorder="1" applyAlignment="1">
      <alignment horizontal="left" vertical="center" wrapText="1"/>
    </xf>
    <xf numFmtId="49" fontId="6" fillId="5" borderId="68" xfId="0" applyNumberFormat="1" applyFont="1" applyFill="1" applyBorder="1" applyAlignment="1">
      <alignment horizontal="left" vertical="center" wrapText="1"/>
    </xf>
    <xf numFmtId="49" fontId="6" fillId="5" borderId="69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0" borderId="78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876300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K5" sqref="K5"/>
    </sheetView>
  </sheetViews>
  <sheetFormatPr baseColWidth="10" defaultColWidth="10.85546875" defaultRowHeight="11.25" customHeight="1" x14ac:dyDescent="0.25"/>
  <cols>
    <col min="1" max="1" width="4.42578125" style="18" customWidth="1"/>
    <col min="2" max="2" width="16" style="18" customWidth="1"/>
    <col min="3" max="3" width="17.5703125" style="18" customWidth="1"/>
    <col min="4" max="4" width="9.42578125" style="18" customWidth="1"/>
    <col min="5" max="5" width="16.5703125" style="18" customWidth="1"/>
    <col min="6" max="6" width="11" style="18" customWidth="1"/>
    <col min="7" max="7" width="15.7109375" style="18" customWidth="1"/>
    <col min="8" max="255" width="10.85546875" style="18" customWidth="1"/>
    <col min="256" max="16384" width="10.85546875" style="19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20"/>
      <c r="C8" s="21"/>
      <c r="D8" s="17"/>
      <c r="E8" s="21"/>
      <c r="F8" s="21"/>
      <c r="G8" s="21"/>
    </row>
    <row r="9" spans="1:7" x14ac:dyDescent="0.25">
      <c r="A9" s="22"/>
      <c r="B9" s="6" t="s">
        <v>0</v>
      </c>
      <c r="C9" s="2" t="s">
        <v>111</v>
      </c>
      <c r="D9" s="23"/>
      <c r="E9" s="127" t="s">
        <v>110</v>
      </c>
      <c r="F9" s="128"/>
      <c r="G9" s="24">
        <v>625</v>
      </c>
    </row>
    <row r="10" spans="1:7" x14ac:dyDescent="0.25">
      <c r="A10" s="22"/>
      <c r="B10" s="1" t="s">
        <v>1</v>
      </c>
      <c r="C10" s="2" t="s">
        <v>67</v>
      </c>
      <c r="D10" s="23"/>
      <c r="E10" s="125" t="s">
        <v>2</v>
      </c>
      <c r="F10" s="126"/>
      <c r="G10" s="2" t="s">
        <v>85</v>
      </c>
    </row>
    <row r="11" spans="1:7" x14ac:dyDescent="0.25">
      <c r="A11" s="22"/>
      <c r="B11" s="1" t="s">
        <v>3</v>
      </c>
      <c r="C11" s="2" t="s">
        <v>62</v>
      </c>
      <c r="D11" s="23"/>
      <c r="E11" s="125" t="s">
        <v>64</v>
      </c>
      <c r="F11" s="126"/>
      <c r="G11" s="39">
        <v>3500</v>
      </c>
    </row>
    <row r="12" spans="1:7" ht="11.25" customHeight="1" x14ac:dyDescent="0.25">
      <c r="A12" s="22"/>
      <c r="B12" s="1" t="s">
        <v>4</v>
      </c>
      <c r="C12" s="2" t="s">
        <v>55</v>
      </c>
      <c r="D12" s="23"/>
      <c r="E12" s="129" t="s">
        <v>5</v>
      </c>
      <c r="F12" s="130"/>
      <c r="G12" s="11">
        <f>(G9*G11)</f>
        <v>2187500</v>
      </c>
    </row>
    <row r="13" spans="1:7" x14ac:dyDescent="0.25">
      <c r="A13" s="22"/>
      <c r="B13" s="1" t="s">
        <v>6</v>
      </c>
      <c r="C13" s="2" t="s">
        <v>56</v>
      </c>
      <c r="D13" s="23"/>
      <c r="E13" s="125" t="s">
        <v>7</v>
      </c>
      <c r="F13" s="126"/>
      <c r="G13" s="2" t="s">
        <v>58</v>
      </c>
    </row>
    <row r="14" spans="1:7" ht="21.75" customHeight="1" x14ac:dyDescent="0.25">
      <c r="A14" s="22"/>
      <c r="B14" s="1" t="s">
        <v>8</v>
      </c>
      <c r="C14" s="82" t="s">
        <v>57</v>
      </c>
      <c r="D14" s="23"/>
      <c r="E14" s="125" t="s">
        <v>9</v>
      </c>
      <c r="F14" s="126"/>
      <c r="G14" s="2" t="s">
        <v>85</v>
      </c>
    </row>
    <row r="15" spans="1:7" ht="25.5" customHeight="1" x14ac:dyDescent="0.25">
      <c r="A15" s="22"/>
      <c r="B15" s="1" t="s">
        <v>10</v>
      </c>
      <c r="C15" s="25">
        <v>44197</v>
      </c>
      <c r="D15" s="23"/>
      <c r="E15" s="125" t="s">
        <v>11</v>
      </c>
      <c r="F15" s="126"/>
      <c r="G15" s="2" t="s">
        <v>68</v>
      </c>
    </row>
    <row r="16" spans="1:7" ht="12" customHeight="1" x14ac:dyDescent="0.25">
      <c r="A16" s="17"/>
      <c r="B16" s="7"/>
      <c r="C16" s="26"/>
      <c r="D16" s="21"/>
      <c r="E16" s="27"/>
      <c r="F16" s="27"/>
      <c r="G16" s="8"/>
    </row>
    <row r="17" spans="1:7" ht="12" customHeight="1" x14ac:dyDescent="0.25">
      <c r="A17" s="28"/>
      <c r="B17" s="131" t="s">
        <v>109</v>
      </c>
      <c r="C17" s="132"/>
      <c r="D17" s="132"/>
      <c r="E17" s="132"/>
      <c r="F17" s="132"/>
      <c r="G17" s="132"/>
    </row>
    <row r="18" spans="1:7" ht="12" customHeight="1" x14ac:dyDescent="0.25">
      <c r="A18" s="17"/>
      <c r="B18" s="29"/>
      <c r="C18" s="30"/>
      <c r="D18" s="30"/>
      <c r="E18" s="30"/>
      <c r="F18" s="31"/>
      <c r="G18" s="31"/>
    </row>
    <row r="19" spans="1:7" ht="12" customHeight="1" x14ac:dyDescent="0.25">
      <c r="A19" s="22"/>
      <c r="B19" s="133" t="s">
        <v>12</v>
      </c>
      <c r="C19" s="134"/>
      <c r="D19" s="134"/>
      <c r="E19" s="134"/>
      <c r="F19" s="134"/>
      <c r="G19" s="135"/>
    </row>
    <row r="20" spans="1:7" ht="24" customHeight="1" x14ac:dyDescent="0.25">
      <c r="A20" s="28"/>
      <c r="B20" s="9" t="s">
        <v>13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18</v>
      </c>
    </row>
    <row r="21" spans="1:7" ht="22.5" x14ac:dyDescent="0.25">
      <c r="A21" s="28"/>
      <c r="B21" s="12" t="s">
        <v>69</v>
      </c>
      <c r="C21" s="3" t="s">
        <v>19</v>
      </c>
      <c r="D21" s="4">
        <v>6</v>
      </c>
      <c r="E21" s="12" t="s">
        <v>70</v>
      </c>
      <c r="F21" s="11">
        <v>15000</v>
      </c>
      <c r="G21" s="11">
        <f>(D21*F21)</f>
        <v>90000</v>
      </c>
    </row>
    <row r="22" spans="1:7" ht="22.5" x14ac:dyDescent="0.25">
      <c r="A22" s="28"/>
      <c r="B22" s="12" t="s">
        <v>71</v>
      </c>
      <c r="C22" s="3" t="s">
        <v>19</v>
      </c>
      <c r="D22" s="4">
        <v>2</v>
      </c>
      <c r="E22" s="12" t="s">
        <v>72</v>
      </c>
      <c r="F22" s="11">
        <v>15000</v>
      </c>
      <c r="G22" s="11">
        <f t="shared" ref="G22:G25" si="0">(D22*F22)</f>
        <v>30000</v>
      </c>
    </row>
    <row r="23" spans="1:7" ht="33.75" x14ac:dyDescent="0.25">
      <c r="A23" s="28"/>
      <c r="B23" s="12" t="s">
        <v>73</v>
      </c>
      <c r="C23" s="3" t="s">
        <v>19</v>
      </c>
      <c r="D23" s="4">
        <v>1</v>
      </c>
      <c r="E23" s="12" t="s">
        <v>74</v>
      </c>
      <c r="F23" s="11">
        <v>15000</v>
      </c>
      <c r="G23" s="11">
        <f t="shared" si="0"/>
        <v>15000</v>
      </c>
    </row>
    <row r="24" spans="1:7" ht="22.5" x14ac:dyDescent="0.25">
      <c r="A24" s="28"/>
      <c r="B24" s="66" t="s">
        <v>75</v>
      </c>
      <c r="C24" s="67" t="s">
        <v>19</v>
      </c>
      <c r="D24" s="68">
        <v>5</v>
      </c>
      <c r="E24" s="66" t="s">
        <v>76</v>
      </c>
      <c r="F24" s="11">
        <v>15000</v>
      </c>
      <c r="G24" s="11">
        <f t="shared" si="0"/>
        <v>75000</v>
      </c>
    </row>
    <row r="25" spans="1:7" x14ac:dyDescent="0.25">
      <c r="A25" s="40"/>
      <c r="B25" s="70" t="s">
        <v>61</v>
      </c>
      <c r="C25" s="71" t="s">
        <v>19</v>
      </c>
      <c r="D25" s="72">
        <v>10</v>
      </c>
      <c r="E25" s="70" t="s">
        <v>77</v>
      </c>
      <c r="F25" s="11">
        <v>15000</v>
      </c>
      <c r="G25" s="84">
        <f t="shared" si="0"/>
        <v>150000</v>
      </c>
    </row>
    <row r="26" spans="1:7" ht="12.75" customHeight="1" x14ac:dyDescent="0.25">
      <c r="A26" s="28"/>
      <c r="B26" s="136" t="s">
        <v>20</v>
      </c>
      <c r="C26" s="137"/>
      <c r="D26" s="137"/>
      <c r="E26" s="137"/>
      <c r="F26" s="138"/>
      <c r="G26" s="32">
        <f>SUM(G21:G25)</f>
        <v>360000</v>
      </c>
    </row>
    <row r="27" spans="1:7" ht="12" customHeight="1" x14ac:dyDescent="0.25">
      <c r="A27" s="17"/>
      <c r="B27" s="29"/>
      <c r="C27" s="31"/>
      <c r="D27" s="31"/>
      <c r="E27" s="31"/>
      <c r="F27" s="33"/>
      <c r="G27" s="33"/>
    </row>
    <row r="28" spans="1:7" ht="12" customHeight="1" x14ac:dyDescent="0.25">
      <c r="A28" s="22"/>
      <c r="B28" s="145" t="s">
        <v>21</v>
      </c>
      <c r="C28" s="146"/>
      <c r="D28" s="146"/>
      <c r="E28" s="146"/>
      <c r="F28" s="146"/>
      <c r="G28" s="147"/>
    </row>
    <row r="29" spans="1:7" ht="24" customHeight="1" x14ac:dyDescent="0.25">
      <c r="A29" s="22"/>
      <c r="B29" s="13" t="s">
        <v>13</v>
      </c>
      <c r="C29" s="13" t="s">
        <v>14</v>
      </c>
      <c r="D29" s="13" t="s">
        <v>15</v>
      </c>
      <c r="E29" s="13" t="s">
        <v>16</v>
      </c>
      <c r="F29" s="13" t="s">
        <v>17</v>
      </c>
      <c r="G29" s="13" t="s">
        <v>18</v>
      </c>
    </row>
    <row r="30" spans="1:7" x14ac:dyDescent="0.25">
      <c r="A30" s="40"/>
      <c r="B30" s="78"/>
      <c r="C30" s="79"/>
      <c r="D30" s="79"/>
      <c r="E30" s="80"/>
      <c r="F30" s="74"/>
      <c r="G30" s="74"/>
    </row>
    <row r="31" spans="1:7" ht="12" customHeight="1" x14ac:dyDescent="0.25">
      <c r="A31" s="22"/>
      <c r="B31" s="139" t="s">
        <v>22</v>
      </c>
      <c r="C31" s="140"/>
      <c r="D31" s="140"/>
      <c r="E31" s="140"/>
      <c r="F31" s="141"/>
      <c r="G31" s="77">
        <f>SUM(G30:G30)</f>
        <v>0</v>
      </c>
    </row>
    <row r="32" spans="1:7" ht="12" customHeight="1" x14ac:dyDescent="0.25">
      <c r="A32" s="17"/>
      <c r="B32" s="35"/>
      <c r="C32" s="36"/>
      <c r="D32" s="36"/>
      <c r="E32" s="36"/>
      <c r="F32" s="37"/>
      <c r="G32" s="37"/>
    </row>
    <row r="33" spans="1:11" ht="12" customHeight="1" x14ac:dyDescent="0.25">
      <c r="A33" s="22"/>
      <c r="B33" s="145" t="s">
        <v>23</v>
      </c>
      <c r="C33" s="146"/>
      <c r="D33" s="146"/>
      <c r="E33" s="146"/>
      <c r="F33" s="146"/>
      <c r="G33" s="147"/>
    </row>
    <row r="34" spans="1:11" ht="24" customHeight="1" x14ac:dyDescent="0.25">
      <c r="A34" s="22"/>
      <c r="B34" s="10" t="s">
        <v>13</v>
      </c>
      <c r="C34" s="10" t="s">
        <v>14</v>
      </c>
      <c r="D34" s="10" t="s">
        <v>15</v>
      </c>
      <c r="E34" s="10" t="s">
        <v>16</v>
      </c>
      <c r="F34" s="10" t="s">
        <v>17</v>
      </c>
      <c r="G34" s="10" t="s">
        <v>18</v>
      </c>
    </row>
    <row r="35" spans="1:11" ht="22.5" x14ac:dyDescent="0.25">
      <c r="A35" s="28"/>
      <c r="B35" s="107" t="s">
        <v>105</v>
      </c>
      <c r="C35" s="3" t="s">
        <v>24</v>
      </c>
      <c r="D35" s="4">
        <v>0.125</v>
      </c>
      <c r="E35" s="5" t="s">
        <v>86</v>
      </c>
      <c r="F35" s="11">
        <v>600000</v>
      </c>
      <c r="G35" s="11">
        <f>F35*D35</f>
        <v>75000</v>
      </c>
    </row>
    <row r="36" spans="1:11" x14ac:dyDescent="0.25">
      <c r="A36" s="22"/>
      <c r="B36" s="142" t="s">
        <v>25</v>
      </c>
      <c r="C36" s="143"/>
      <c r="D36" s="143"/>
      <c r="E36" s="143"/>
      <c r="F36" s="144"/>
      <c r="G36" s="34">
        <f>SUM(G35:G35)</f>
        <v>75000</v>
      </c>
    </row>
    <row r="37" spans="1:11" ht="12" customHeight="1" x14ac:dyDescent="0.25">
      <c r="A37" s="17"/>
      <c r="B37" s="35"/>
      <c r="C37" s="36"/>
      <c r="D37" s="36"/>
      <c r="E37" s="36"/>
      <c r="F37" s="37"/>
      <c r="G37" s="37"/>
    </row>
    <row r="38" spans="1:11" ht="12" customHeight="1" x14ac:dyDescent="0.25">
      <c r="A38" s="22"/>
      <c r="B38" s="145" t="s">
        <v>26</v>
      </c>
      <c r="C38" s="146"/>
      <c r="D38" s="146"/>
      <c r="E38" s="146"/>
      <c r="F38" s="146"/>
      <c r="G38" s="147"/>
    </row>
    <row r="39" spans="1:11" ht="24" customHeight="1" x14ac:dyDescent="0.25">
      <c r="A39" s="22"/>
      <c r="B39" s="10" t="s">
        <v>27</v>
      </c>
      <c r="C39" s="10" t="s">
        <v>28</v>
      </c>
      <c r="D39" s="10" t="s">
        <v>78</v>
      </c>
      <c r="E39" s="10" t="s">
        <v>16</v>
      </c>
      <c r="F39" s="10" t="s">
        <v>17</v>
      </c>
      <c r="G39" s="10" t="s">
        <v>18</v>
      </c>
      <c r="K39" s="38"/>
    </row>
    <row r="40" spans="1:11" ht="12.75" customHeight="1" x14ac:dyDescent="0.25">
      <c r="A40" s="28"/>
      <c r="B40" s="160" t="s">
        <v>87</v>
      </c>
      <c r="C40" s="161"/>
      <c r="D40" s="161"/>
      <c r="E40" s="161"/>
      <c r="F40" s="161"/>
      <c r="G40" s="162"/>
      <c r="K40" s="38"/>
    </row>
    <row r="41" spans="1:11" ht="33.75" x14ac:dyDescent="0.25">
      <c r="A41" s="40"/>
      <c r="B41" s="88" t="s">
        <v>88</v>
      </c>
      <c r="C41" s="76" t="s">
        <v>60</v>
      </c>
      <c r="D41" s="75">
        <v>10</v>
      </c>
      <c r="E41" s="88" t="s">
        <v>79</v>
      </c>
      <c r="F41" s="89">
        <v>580</v>
      </c>
      <c r="G41" s="89">
        <f>D41*F41</f>
        <v>5800</v>
      </c>
      <c r="K41" s="38"/>
    </row>
    <row r="42" spans="1:11" ht="56.25" x14ac:dyDescent="0.25">
      <c r="A42" s="28"/>
      <c r="B42" s="85" t="s">
        <v>89</v>
      </c>
      <c r="C42" s="86" t="s">
        <v>66</v>
      </c>
      <c r="D42" s="90">
        <v>6</v>
      </c>
      <c r="E42" s="88" t="s">
        <v>79</v>
      </c>
      <c r="F42" s="87">
        <v>17900</v>
      </c>
      <c r="G42" s="87">
        <f>(D42*F42)</f>
        <v>107400</v>
      </c>
    </row>
    <row r="43" spans="1:11" ht="12.75" customHeight="1" x14ac:dyDescent="0.25">
      <c r="A43" s="28"/>
      <c r="B43" s="160" t="s">
        <v>80</v>
      </c>
      <c r="C43" s="161"/>
      <c r="D43" s="161"/>
      <c r="E43" s="161"/>
      <c r="F43" s="161"/>
      <c r="G43" s="162"/>
    </row>
    <row r="44" spans="1:11" ht="33.75" x14ac:dyDescent="0.25">
      <c r="A44" s="40"/>
      <c r="B44" s="92" t="s">
        <v>90</v>
      </c>
      <c r="C44" s="71" t="s">
        <v>97</v>
      </c>
      <c r="D44" s="72">
        <v>3</v>
      </c>
      <c r="E44" s="73" t="s">
        <v>95</v>
      </c>
      <c r="F44" s="74">
        <v>51500</v>
      </c>
      <c r="G44" s="74">
        <f>(D44*F44)</f>
        <v>154500</v>
      </c>
    </row>
    <row r="45" spans="1:11" ht="22.5" x14ac:dyDescent="0.25">
      <c r="A45" s="40"/>
      <c r="B45" s="92" t="s">
        <v>98</v>
      </c>
      <c r="C45" s="71" t="s">
        <v>94</v>
      </c>
      <c r="D45" s="72">
        <v>2</v>
      </c>
      <c r="E45" s="73" t="s">
        <v>96</v>
      </c>
      <c r="F45" s="74">
        <v>22000</v>
      </c>
      <c r="G45" s="74">
        <f t="shared" ref="G45:G47" si="1">(D45*F45)</f>
        <v>44000</v>
      </c>
    </row>
    <row r="46" spans="1:11" ht="22.5" x14ac:dyDescent="0.25">
      <c r="A46" s="40"/>
      <c r="B46" s="92" t="s">
        <v>99</v>
      </c>
      <c r="C46" s="71" t="s">
        <v>101</v>
      </c>
      <c r="D46" s="72">
        <v>1</v>
      </c>
      <c r="E46" s="73" t="s">
        <v>100</v>
      </c>
      <c r="F46" s="74">
        <v>6255</v>
      </c>
      <c r="G46" s="74">
        <f t="shared" si="1"/>
        <v>6255</v>
      </c>
    </row>
    <row r="47" spans="1:11" ht="22.5" x14ac:dyDescent="0.25">
      <c r="A47" s="40"/>
      <c r="B47" s="92" t="s">
        <v>91</v>
      </c>
      <c r="C47" s="71" t="s">
        <v>66</v>
      </c>
      <c r="D47" s="72">
        <v>1</v>
      </c>
      <c r="E47" s="73" t="s">
        <v>102</v>
      </c>
      <c r="F47" s="74">
        <v>18200</v>
      </c>
      <c r="G47" s="74">
        <f t="shared" si="1"/>
        <v>18200</v>
      </c>
    </row>
    <row r="48" spans="1:11" ht="12.75" customHeight="1" x14ac:dyDescent="0.25">
      <c r="A48" s="28"/>
      <c r="B48" s="163" t="s">
        <v>82</v>
      </c>
      <c r="C48" s="164"/>
      <c r="D48" s="164"/>
      <c r="E48" s="164"/>
      <c r="F48" s="164"/>
      <c r="G48" s="165"/>
    </row>
    <row r="49" spans="1:7" ht="22.5" x14ac:dyDescent="0.25">
      <c r="A49" s="28"/>
      <c r="B49" s="107" t="s">
        <v>83</v>
      </c>
      <c r="C49" s="3" t="s">
        <v>103</v>
      </c>
      <c r="D49" s="4">
        <v>50</v>
      </c>
      <c r="E49" s="5" t="s">
        <v>81</v>
      </c>
      <c r="F49" s="39">
        <v>7</v>
      </c>
      <c r="G49" s="39">
        <f>D49*F49</f>
        <v>350</v>
      </c>
    </row>
    <row r="50" spans="1:7" ht="22.5" x14ac:dyDescent="0.25">
      <c r="A50" s="28"/>
      <c r="B50" s="108" t="s">
        <v>84</v>
      </c>
      <c r="C50" s="67" t="s">
        <v>66</v>
      </c>
      <c r="D50" s="68">
        <v>1</v>
      </c>
      <c r="E50" s="69" t="s">
        <v>81</v>
      </c>
      <c r="F50" s="91">
        <v>10000</v>
      </c>
      <c r="G50" s="39">
        <f t="shared" ref="G50:G51" si="2">D50*F50</f>
        <v>10000</v>
      </c>
    </row>
    <row r="51" spans="1:7" ht="22.5" x14ac:dyDescent="0.25">
      <c r="A51" s="40"/>
      <c r="B51" s="92" t="s">
        <v>92</v>
      </c>
      <c r="C51" s="71" t="s">
        <v>66</v>
      </c>
      <c r="D51" s="72">
        <v>1</v>
      </c>
      <c r="E51" s="73" t="s">
        <v>104</v>
      </c>
      <c r="F51" s="81">
        <v>14400</v>
      </c>
      <c r="G51" s="39">
        <f t="shared" si="2"/>
        <v>14400</v>
      </c>
    </row>
    <row r="52" spans="1:7" x14ac:dyDescent="0.25">
      <c r="A52" s="40"/>
      <c r="B52" s="139" t="s">
        <v>30</v>
      </c>
      <c r="C52" s="140"/>
      <c r="D52" s="140"/>
      <c r="E52" s="140"/>
      <c r="F52" s="141"/>
      <c r="G52" s="77">
        <f>SUM(G40:G51)</f>
        <v>360905</v>
      </c>
    </row>
    <row r="53" spans="1:7" ht="13.5" customHeight="1" x14ac:dyDescent="0.25">
      <c r="A53" s="22"/>
      <c r="B53" s="35"/>
      <c r="C53" s="36"/>
      <c r="D53" s="36"/>
      <c r="E53" s="106"/>
      <c r="F53" s="37"/>
      <c r="G53" s="37"/>
    </row>
    <row r="54" spans="1:7" ht="12" customHeight="1" x14ac:dyDescent="0.25">
      <c r="A54" s="17"/>
      <c r="B54" s="145" t="s">
        <v>31</v>
      </c>
      <c r="C54" s="146"/>
      <c r="D54" s="146"/>
      <c r="E54" s="146"/>
      <c r="F54" s="146"/>
      <c r="G54" s="147"/>
    </row>
    <row r="55" spans="1:7" ht="26.25" customHeight="1" x14ac:dyDescent="0.25">
      <c r="A55" s="22"/>
      <c r="B55" s="13" t="s">
        <v>32</v>
      </c>
      <c r="C55" s="13" t="s">
        <v>28</v>
      </c>
      <c r="D55" s="13" t="s">
        <v>29</v>
      </c>
      <c r="E55" s="13" t="s">
        <v>16</v>
      </c>
      <c r="F55" s="13" t="s">
        <v>17</v>
      </c>
      <c r="G55" s="13" t="s">
        <v>18</v>
      </c>
    </row>
    <row r="56" spans="1:7" x14ac:dyDescent="0.25">
      <c r="A56" s="22"/>
      <c r="B56" s="41" t="s">
        <v>106</v>
      </c>
      <c r="C56" s="14" t="s">
        <v>107</v>
      </c>
      <c r="D56" s="15">
        <v>625</v>
      </c>
      <c r="E56" s="41" t="s">
        <v>108</v>
      </c>
      <c r="F56" s="16">
        <v>170</v>
      </c>
      <c r="G56" s="83">
        <f>D56*F56</f>
        <v>106250</v>
      </c>
    </row>
    <row r="57" spans="1:7" ht="19.5" customHeight="1" x14ac:dyDescent="0.25">
      <c r="A57" s="28"/>
      <c r="B57" s="139" t="s">
        <v>33</v>
      </c>
      <c r="C57" s="140"/>
      <c r="D57" s="140"/>
      <c r="E57" s="140"/>
      <c r="F57" s="141"/>
      <c r="G57" s="42">
        <f>SUM(G56:G56)</f>
        <v>106250</v>
      </c>
    </row>
    <row r="58" spans="1:7" ht="13.5" customHeight="1" x14ac:dyDescent="0.25">
      <c r="A58" s="22"/>
      <c r="B58" s="43"/>
      <c r="C58" s="43"/>
      <c r="D58" s="43"/>
      <c r="E58" s="43"/>
      <c r="F58" s="44"/>
      <c r="G58" s="44"/>
    </row>
    <row r="59" spans="1:7" ht="12" customHeight="1" x14ac:dyDescent="0.25">
      <c r="A59" s="17"/>
      <c r="B59" s="157" t="s">
        <v>34</v>
      </c>
      <c r="C59" s="158"/>
      <c r="D59" s="158"/>
      <c r="E59" s="158"/>
      <c r="F59" s="159"/>
      <c r="G59" s="45">
        <f>G26+G36+G52+G57</f>
        <v>902155</v>
      </c>
    </row>
    <row r="60" spans="1:7" x14ac:dyDescent="0.25">
      <c r="A60" s="40"/>
      <c r="B60" s="154" t="s">
        <v>35</v>
      </c>
      <c r="C60" s="155"/>
      <c r="D60" s="155"/>
      <c r="E60" s="155"/>
      <c r="F60" s="156"/>
      <c r="G60" s="46">
        <f>G59*0.05</f>
        <v>45107.75</v>
      </c>
    </row>
    <row r="61" spans="1:7" ht="12" customHeight="1" x14ac:dyDescent="0.25">
      <c r="A61" s="40"/>
      <c r="B61" s="148" t="s">
        <v>36</v>
      </c>
      <c r="C61" s="149"/>
      <c r="D61" s="149"/>
      <c r="E61" s="149"/>
      <c r="F61" s="150"/>
      <c r="G61" s="47">
        <f>G60+G59</f>
        <v>947262.75</v>
      </c>
    </row>
    <row r="62" spans="1:7" ht="12" customHeight="1" x14ac:dyDescent="0.25">
      <c r="A62" s="40"/>
      <c r="B62" s="154" t="s">
        <v>37</v>
      </c>
      <c r="C62" s="155"/>
      <c r="D62" s="155"/>
      <c r="E62" s="155"/>
      <c r="F62" s="156"/>
      <c r="G62" s="46">
        <f>G12</f>
        <v>2187500</v>
      </c>
    </row>
    <row r="63" spans="1:7" ht="12" customHeight="1" x14ac:dyDescent="0.25">
      <c r="A63" s="40"/>
      <c r="B63" s="151" t="s">
        <v>38</v>
      </c>
      <c r="C63" s="152"/>
      <c r="D63" s="152"/>
      <c r="E63" s="152"/>
      <c r="F63" s="153"/>
      <c r="G63" s="48">
        <f>G62-G61</f>
        <v>1240237.25</v>
      </c>
    </row>
    <row r="64" spans="1:7" x14ac:dyDescent="0.25">
      <c r="A64" s="40"/>
      <c r="B64" s="49" t="s">
        <v>39</v>
      </c>
      <c r="C64" s="50"/>
      <c r="D64" s="50"/>
      <c r="E64" s="50"/>
      <c r="F64" s="50"/>
      <c r="G64" s="51"/>
    </row>
    <row r="65" spans="1:255" ht="12" customHeight="1" thickBot="1" x14ac:dyDescent="0.3">
      <c r="A65" s="40"/>
      <c r="B65" s="52"/>
      <c r="C65" s="50"/>
      <c r="D65" s="50"/>
      <c r="E65" s="50"/>
      <c r="F65" s="50"/>
      <c r="G65" s="51"/>
    </row>
    <row r="66" spans="1:255" ht="12.75" customHeight="1" x14ac:dyDescent="0.25">
      <c r="A66" s="40"/>
      <c r="B66" s="112" t="s">
        <v>59</v>
      </c>
      <c r="C66" s="113"/>
      <c r="D66" s="113"/>
      <c r="E66" s="113"/>
      <c r="F66" s="114"/>
      <c r="G66" s="51"/>
    </row>
    <row r="67" spans="1:255" ht="15" customHeight="1" x14ac:dyDescent="0.25">
      <c r="A67" s="40"/>
      <c r="B67" s="109" t="s">
        <v>40</v>
      </c>
      <c r="C67" s="110"/>
      <c r="D67" s="110"/>
      <c r="E67" s="110"/>
      <c r="F67" s="111"/>
      <c r="G67" s="51"/>
    </row>
    <row r="68" spans="1:255" x14ac:dyDescent="0.25">
      <c r="A68" s="40"/>
      <c r="B68" s="109" t="s">
        <v>41</v>
      </c>
      <c r="C68" s="110"/>
      <c r="D68" s="110"/>
      <c r="E68" s="110"/>
      <c r="F68" s="111"/>
      <c r="G68" s="51"/>
    </row>
    <row r="69" spans="1:255" x14ac:dyDescent="0.25">
      <c r="A69" s="40"/>
      <c r="B69" s="109" t="s">
        <v>42</v>
      </c>
      <c r="C69" s="110"/>
      <c r="D69" s="110"/>
      <c r="E69" s="110"/>
      <c r="F69" s="111"/>
      <c r="G69" s="51"/>
    </row>
    <row r="70" spans="1:255" ht="27.75" customHeight="1" x14ac:dyDescent="0.25">
      <c r="A70" s="40"/>
      <c r="B70" s="109" t="s">
        <v>43</v>
      </c>
      <c r="C70" s="110"/>
      <c r="D70" s="110"/>
      <c r="E70" s="110"/>
      <c r="F70" s="111"/>
      <c r="G70" s="51"/>
    </row>
    <row r="71" spans="1:255" x14ac:dyDescent="0.25">
      <c r="A71" s="40"/>
      <c r="B71" s="109" t="s">
        <v>44</v>
      </c>
      <c r="C71" s="110"/>
      <c r="D71" s="110"/>
      <c r="E71" s="110"/>
      <c r="F71" s="111"/>
      <c r="G71" s="51"/>
    </row>
    <row r="72" spans="1:255" ht="20.25" customHeight="1" x14ac:dyDescent="0.25">
      <c r="A72" s="40"/>
      <c r="B72" s="109" t="s">
        <v>45</v>
      </c>
      <c r="C72" s="110"/>
      <c r="D72" s="110"/>
      <c r="E72" s="110"/>
      <c r="F72" s="111"/>
      <c r="G72" s="51"/>
    </row>
    <row r="73" spans="1:255" ht="12" thickBot="1" x14ac:dyDescent="0.3">
      <c r="A73" s="40"/>
      <c r="B73" s="122" t="s">
        <v>93</v>
      </c>
      <c r="C73" s="123"/>
      <c r="D73" s="123"/>
      <c r="E73" s="123"/>
      <c r="F73" s="124"/>
      <c r="G73" s="51"/>
    </row>
    <row r="74" spans="1:255" x14ac:dyDescent="0.25">
      <c r="A74" s="40"/>
      <c r="B74" s="52"/>
      <c r="C74" s="52"/>
      <c r="D74" s="52"/>
      <c r="E74" s="52"/>
      <c r="F74" s="52"/>
      <c r="G74" s="51"/>
    </row>
    <row r="75" spans="1:255" ht="12.75" customHeight="1" thickBot="1" x14ac:dyDescent="0.3">
      <c r="A75" s="40"/>
      <c r="B75" s="119" t="s">
        <v>46</v>
      </c>
      <c r="C75" s="120"/>
      <c r="D75" s="121"/>
      <c r="E75" s="53"/>
      <c r="F75" s="53"/>
      <c r="G75" s="51"/>
    </row>
    <row r="76" spans="1:255" ht="15" customHeight="1" x14ac:dyDescent="0.25">
      <c r="A76" s="40"/>
      <c r="B76" s="94" t="s">
        <v>32</v>
      </c>
      <c r="C76" s="95" t="s">
        <v>112</v>
      </c>
      <c r="D76" s="96" t="s">
        <v>47</v>
      </c>
      <c r="E76" s="97"/>
      <c r="F76" s="97"/>
      <c r="G76" s="98"/>
    </row>
    <row r="77" spans="1:255" s="100" customFormat="1" ht="12" customHeight="1" x14ac:dyDescent="0.25">
      <c r="A77" s="93"/>
      <c r="B77" s="54" t="s">
        <v>48</v>
      </c>
      <c r="C77" s="55">
        <f>G26</f>
        <v>360000</v>
      </c>
      <c r="D77" s="56">
        <f>(C77/C83)</f>
        <v>0.38004239056164724</v>
      </c>
      <c r="E77" s="53"/>
      <c r="F77" s="53"/>
      <c r="G77" s="51" t="s">
        <v>63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</row>
    <row r="78" spans="1:255" ht="12" customHeight="1" x14ac:dyDescent="0.25">
      <c r="A78" s="40"/>
      <c r="B78" s="54" t="s">
        <v>49</v>
      </c>
      <c r="C78" s="55">
        <f>G31</f>
        <v>0</v>
      </c>
      <c r="D78" s="56">
        <v>0</v>
      </c>
      <c r="E78" s="53"/>
      <c r="F78" s="53"/>
      <c r="G78" s="51"/>
    </row>
    <row r="79" spans="1:255" ht="12" customHeight="1" x14ac:dyDescent="0.25">
      <c r="A79" s="40"/>
      <c r="B79" s="54" t="s">
        <v>50</v>
      </c>
      <c r="C79" s="55">
        <f>G36</f>
        <v>75000</v>
      </c>
      <c r="D79" s="56">
        <f>(C79/C83)</f>
        <v>7.9175498033676503E-2</v>
      </c>
      <c r="E79" s="53"/>
      <c r="F79" s="53"/>
      <c r="G79" s="51"/>
    </row>
    <row r="80" spans="1:255" ht="12" customHeight="1" x14ac:dyDescent="0.25">
      <c r="A80" s="40"/>
      <c r="B80" s="54" t="s">
        <v>27</v>
      </c>
      <c r="C80" s="55">
        <f>G52</f>
        <v>360905</v>
      </c>
      <c r="D80" s="56">
        <f>(C80/C83)</f>
        <v>0.38099777490458692</v>
      </c>
      <c r="E80" s="53"/>
      <c r="F80" s="53"/>
      <c r="G80" s="51"/>
    </row>
    <row r="81" spans="1:255" ht="12" customHeight="1" x14ac:dyDescent="0.25">
      <c r="A81" s="40"/>
      <c r="B81" s="54" t="s">
        <v>51</v>
      </c>
      <c r="C81" s="55">
        <f>G57</f>
        <v>106250</v>
      </c>
      <c r="D81" s="56">
        <f>(C81/C83)</f>
        <v>0.11216528888104171</v>
      </c>
      <c r="E81" s="57"/>
      <c r="F81" s="57"/>
      <c r="G81" s="51"/>
    </row>
    <row r="82" spans="1:255" ht="12" customHeight="1" x14ac:dyDescent="0.25">
      <c r="A82" s="40"/>
      <c r="B82" s="54" t="s">
        <v>52</v>
      </c>
      <c r="C82" s="55">
        <f>G60</f>
        <v>45107.75</v>
      </c>
      <c r="D82" s="56">
        <f>(C82/C83)</f>
        <v>4.7619047619047616E-2</v>
      </c>
      <c r="E82" s="57"/>
      <c r="F82" s="57"/>
      <c r="G82" s="51"/>
    </row>
    <row r="83" spans="1:255" ht="12" customHeight="1" thickBot="1" x14ac:dyDescent="0.3">
      <c r="A83" s="40"/>
      <c r="B83" s="58" t="s">
        <v>53</v>
      </c>
      <c r="C83" s="59">
        <f>SUM(C77:C82)</f>
        <v>947262.75</v>
      </c>
      <c r="D83" s="60">
        <f>SUM(D77:D82)</f>
        <v>1</v>
      </c>
      <c r="E83" s="57"/>
      <c r="F83" s="57"/>
      <c r="G83" s="51"/>
    </row>
    <row r="84" spans="1:255" ht="12.75" customHeight="1" x14ac:dyDescent="0.25">
      <c r="A84" s="40"/>
      <c r="B84" s="52"/>
      <c r="C84" s="50"/>
      <c r="D84" s="50"/>
      <c r="E84" s="50"/>
      <c r="F84" s="50"/>
      <c r="G84" s="51"/>
    </row>
    <row r="85" spans="1:255" ht="12" customHeight="1" x14ac:dyDescent="0.25">
      <c r="A85" s="40"/>
      <c r="B85" s="61"/>
      <c r="C85" s="50"/>
      <c r="D85" s="50"/>
      <c r="E85" s="50"/>
      <c r="F85" s="50"/>
      <c r="G85" s="51"/>
    </row>
    <row r="86" spans="1:255" ht="12.75" customHeight="1" thickBot="1" x14ac:dyDescent="0.3">
      <c r="A86" s="40"/>
      <c r="B86" s="116" t="s">
        <v>65</v>
      </c>
      <c r="C86" s="117"/>
      <c r="D86" s="117"/>
      <c r="E86" s="118"/>
      <c r="F86" s="63"/>
      <c r="G86" s="51"/>
    </row>
    <row r="87" spans="1:255" ht="15.75" customHeight="1" x14ac:dyDescent="0.25">
      <c r="A87" s="62"/>
      <c r="B87" s="105" t="s">
        <v>113</v>
      </c>
      <c r="C87" s="101">
        <v>620</v>
      </c>
      <c r="D87" s="101">
        <v>625</v>
      </c>
      <c r="E87" s="102">
        <v>630</v>
      </c>
      <c r="F87" s="103"/>
      <c r="G87" s="104"/>
    </row>
    <row r="88" spans="1:255" s="100" customFormat="1" ht="23.25" thickBot="1" x14ac:dyDescent="0.3">
      <c r="A88" s="93"/>
      <c r="B88" s="58" t="s">
        <v>114</v>
      </c>
      <c r="C88" s="59">
        <f>G61/C87</f>
        <v>1527.8431451612903</v>
      </c>
      <c r="D88" s="59">
        <f>G61/D87</f>
        <v>1515.6204</v>
      </c>
      <c r="E88" s="59">
        <f>G61/E87</f>
        <v>1503.5916666666667</v>
      </c>
      <c r="F88" s="64"/>
      <c r="G88" s="65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</row>
    <row r="89" spans="1:255" x14ac:dyDescent="0.25">
      <c r="A89" s="40"/>
      <c r="B89" s="115" t="s">
        <v>54</v>
      </c>
      <c r="C89" s="115"/>
      <c r="D89" s="115"/>
      <c r="E89" s="115"/>
      <c r="F89" s="52"/>
      <c r="G89" s="52"/>
    </row>
    <row r="90" spans="1:255" x14ac:dyDescent="0.25">
      <c r="A90" s="40"/>
    </row>
  </sheetData>
  <mergeCells count="37">
    <mergeCell ref="B61:F61"/>
    <mergeCell ref="B63:F63"/>
    <mergeCell ref="B62:F62"/>
    <mergeCell ref="B52:F52"/>
    <mergeCell ref="B54:G54"/>
    <mergeCell ref="B57:F57"/>
    <mergeCell ref="B59:F59"/>
    <mergeCell ref="B60:F60"/>
    <mergeCell ref="E15:F15"/>
    <mergeCell ref="B17:G17"/>
    <mergeCell ref="B40:G40"/>
    <mergeCell ref="B43:G43"/>
    <mergeCell ref="B48:G48"/>
    <mergeCell ref="B19:G19"/>
    <mergeCell ref="B26:F26"/>
    <mergeCell ref="B31:F31"/>
    <mergeCell ref="B36:F36"/>
    <mergeCell ref="B33:G33"/>
    <mergeCell ref="B28:G28"/>
    <mergeCell ref="B38:G38"/>
    <mergeCell ref="E13:F13"/>
    <mergeCell ref="E11:F11"/>
    <mergeCell ref="E10:F10"/>
    <mergeCell ref="E9:F9"/>
    <mergeCell ref="E14:F14"/>
    <mergeCell ref="E12:F12"/>
    <mergeCell ref="B70:F70"/>
    <mergeCell ref="B71:F71"/>
    <mergeCell ref="B72:F72"/>
    <mergeCell ref="B66:F66"/>
    <mergeCell ref="B89:E89"/>
    <mergeCell ref="B86:E86"/>
    <mergeCell ref="B75:D75"/>
    <mergeCell ref="B67:F67"/>
    <mergeCell ref="B68:F68"/>
    <mergeCell ref="B69:F69"/>
    <mergeCell ref="B73:F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2021-03-16T14:17:46Z</dcterms:modified>
</cp:coreProperties>
</file>