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Lumaco\"/>
    </mc:Choice>
  </mc:AlternateContent>
  <bookViews>
    <workbookView xWindow="0" yWindow="0" windowWidth="20460" windowHeight="7080"/>
  </bookViews>
  <sheets>
    <sheet name="ARVEJA" sheetId="7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7" l="1"/>
  <c r="G37" i="7"/>
  <c r="G35" i="7"/>
  <c r="C78" i="7" l="1"/>
  <c r="G52" i="7"/>
  <c r="G50" i="7"/>
  <c r="G48" i="7"/>
  <c r="G46" i="7"/>
  <c r="G45" i="7"/>
  <c r="G43" i="7"/>
  <c r="G30" i="7"/>
  <c r="G29" i="7"/>
  <c r="G24" i="7"/>
  <c r="G23" i="7"/>
  <c r="G22" i="7"/>
  <c r="G21" i="7"/>
  <c r="G12" i="7"/>
  <c r="G60" i="7" s="1"/>
  <c r="G31" i="7" l="1"/>
  <c r="G25" i="7"/>
  <c r="C74" i="7" s="1"/>
  <c r="G53" i="7"/>
  <c r="G38" i="7"/>
  <c r="C76" i="7" s="1"/>
  <c r="C80" i="7" l="1"/>
  <c r="D79" i="7" s="1"/>
  <c r="G57" i="7"/>
  <c r="G58" i="7" s="1"/>
  <c r="G59" i="7" s="1"/>
  <c r="G61" i="7" s="1"/>
  <c r="D85" i="7" l="1"/>
  <c r="D74" i="7"/>
  <c r="D77" i="7"/>
  <c r="D78" i="7"/>
  <c r="D75" i="7"/>
  <c r="D76" i="7"/>
  <c r="C85" i="7"/>
  <c r="E85" i="7"/>
  <c r="D80" i="7" l="1"/>
</calcChain>
</file>

<file path=xl/sharedStrings.xml><?xml version="1.0" encoding="utf-8"?>
<sst xmlns="http://schemas.openxmlformats.org/spreadsheetml/2006/main" count="134" uniqueCount="99">
  <si>
    <t>RUBRO O CULTIVO</t>
  </si>
  <si>
    <t>Arvejas verdes</t>
  </si>
  <si>
    <t>RENDIMIENTO (kilos/Há.)</t>
  </si>
  <si>
    <t>VARIEDAD</t>
  </si>
  <si>
    <t>Sin especificar</t>
  </si>
  <si>
    <t>FECHA ESTIMADA  PRECIO VENTA</t>
  </si>
  <si>
    <t>NIVEL TECNOLÓGICO</t>
  </si>
  <si>
    <t>BAJO</t>
  </si>
  <si>
    <t>PRECIO ESPERADO ($/kilo)</t>
  </si>
  <si>
    <t>REGIÓN</t>
  </si>
  <si>
    <t>Novena</t>
  </si>
  <si>
    <t>INGRESO ESPERADO, con IVA ($)</t>
  </si>
  <si>
    <t>AGENCIA DE ÁREA</t>
  </si>
  <si>
    <t>Traiguen</t>
  </si>
  <si>
    <t>DESTINO PRODUCCION</t>
  </si>
  <si>
    <t>MERCADO LOCAL</t>
  </si>
  <si>
    <t>COMUNA/LOCALIDAD</t>
  </si>
  <si>
    <t>Lumaco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</si>
  <si>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</si>
  <si>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</si>
  <si>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</si>
  <si>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</si>
  <si>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</si>
  <si>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</si>
  <si>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</si>
  <si>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</si>
  <si>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</si>
  <si>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</si>
  <si>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</si>
  <si>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</si>
  <si>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Barbecho quimico</t>
  </si>
  <si>
    <t>JH</t>
  </si>
  <si>
    <t>Septiembre</t>
  </si>
  <si>
    <t>Siembra manual</t>
  </si>
  <si>
    <t>Octubre</t>
  </si>
  <si>
    <t>Aplicación de fertilizante</t>
  </si>
  <si>
    <t>Noviembre</t>
  </si>
  <si>
    <t>Cosecha (arranca, emparva y trilla)</t>
  </si>
  <si>
    <t>Subtotal Jornadas Hombre</t>
  </si>
  <si>
    <t>JORNADAS ANIMAL</t>
  </si>
  <si>
    <t>JA</t>
  </si>
  <si>
    <t>Cultivadora</t>
  </si>
  <si>
    <t>Subtotal Jornadas Animal</t>
  </si>
  <si>
    <t>MAQUINARIA</t>
  </si>
  <si>
    <t>Arado Cincel</t>
  </si>
  <si>
    <t>JM</t>
  </si>
  <si>
    <t>Rastrajes</t>
  </si>
  <si>
    <t>Cruza</t>
  </si>
  <si>
    <t>Subtotal Costo Maquinaria</t>
  </si>
  <si>
    <t>INSUMOS</t>
  </si>
  <si>
    <t>Insumos</t>
  </si>
  <si>
    <t>Unidad (Kg/l/u)</t>
  </si>
  <si>
    <t>Cantidad (Kg/l/u)</t>
  </si>
  <si>
    <t>SEMILLAS</t>
  </si>
  <si>
    <t>Arvejas</t>
  </si>
  <si>
    <t>Kg</t>
  </si>
  <si>
    <t>FERTILIZANTES</t>
  </si>
  <si>
    <t>Fertilizante sft</t>
  </si>
  <si>
    <t>Urea</t>
  </si>
  <si>
    <t>HERBICIDA</t>
  </si>
  <si>
    <t>Rango</t>
  </si>
  <si>
    <t>Lt</t>
  </si>
  <si>
    <t xml:space="preserve">INSECTICIDA </t>
  </si>
  <si>
    <t>Troya</t>
  </si>
  <si>
    <t>LT</t>
  </si>
  <si>
    <t>OTROS</t>
  </si>
  <si>
    <t>Sacos</t>
  </si>
  <si>
    <t xml:space="preserve">Un </t>
  </si>
  <si>
    <t>Marzo</t>
  </si>
  <si>
    <t>Subtotal Insumos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</si>
  <si>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</si>
  <si>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</si>
  <si>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</si>
  <si>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</si>
  <si>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</si>
  <si>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</si>
  <si>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</si>
  <si>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</si>
  <si>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</si>
  <si>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</si>
  <si>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</si>
  <si>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</si>
  <si>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</si>
  <si>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</si>
  <si>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</si>
  <si>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</si>
  <si>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</si>
  <si>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</si>
  <si>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</si>
  <si>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</si>
  <si>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</si>
  <si>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</si>
  <si>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</si>
  <si>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</si>
  <si>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($/kilos)</t>
  </si>
  <si>
    <t>Rendimiento (kilos/hà)</t>
  </si>
  <si>
    <t>Costo unitario ($/kilo) (*)</t>
  </si>
  <si>
    <t>(*): Este valor representa el valor mìnimo de venta del producto</t>
  </si>
  <si>
    <t>Marzo-Abril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</si>
</sst>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0.000"/>
  </numFmts>
  <fonts count="2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10"/>
      <color indexed="9"/>
      <name val="Calibri"/>
      <family val="2"/>
    </font>
    <font>
      <sz val="11"/>
      <color rgb="FFFF0000"/>
      <name val="Calibri"/>
      <family val="2"/>
    </font>
    <font>
      <sz val="10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</borders>
  <cellStyleXfs count="2">
    <xf numFmtId="0" fontId="0" fillId="0" borderId="0" applyNumberFormat="0" applyFill="0" applyBorder="0" applyProtection="0"/>
    <xf numFmtId="0" fontId="18" fillId="0" borderId="19"/>
  </cellStyleXfs>
  <cellXfs count="14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0" fontId="5" fillId="2" borderId="6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0" fillId="2" borderId="17" xfId="0" applyFont="1" applyFill="1" applyBorder="1" applyAlignment="1"/>
    <xf numFmtId="0" fontId="14" fillId="6" borderId="19" xfId="0" applyFont="1" applyFill="1" applyBorder="1" applyAlignment="1"/>
    <xf numFmtId="49" fontId="12" fillId="7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9" fillId="6" borderId="18" xfId="0" applyFont="1" applyFill="1" applyBorder="1" applyAlignment="1">
      <alignment vertical="center"/>
    </xf>
    <xf numFmtId="0" fontId="9" fillId="6" borderId="19" xfId="0" applyFont="1" applyFill="1" applyBorder="1" applyAlignment="1">
      <alignment vertical="center"/>
    </xf>
    <xf numFmtId="165" fontId="1" fillId="2" borderId="19" xfId="0" applyNumberFormat="1" applyFont="1" applyFill="1" applyBorder="1" applyAlignment="1">
      <alignment vertical="center"/>
    </xf>
    <xf numFmtId="165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7" borderId="30" xfId="0" applyNumberFormat="1" applyFont="1" applyFill="1" applyBorder="1" applyAlignment="1">
      <alignment vertical="center"/>
    </xf>
    <xf numFmtId="49" fontId="14" fillId="7" borderId="31" xfId="0" applyNumberFormat="1" applyFont="1" applyFill="1" applyBorder="1" applyAlignment="1"/>
    <xf numFmtId="49" fontId="12" fillId="2" borderId="32" xfId="0" applyNumberFormat="1" applyFont="1" applyFill="1" applyBorder="1" applyAlignment="1">
      <alignment vertical="center"/>
    </xf>
    <xf numFmtId="9" fontId="14" fillId="2" borderId="33" xfId="0" applyNumberFormat="1" applyFont="1" applyFill="1" applyBorder="1" applyAlignment="1"/>
    <xf numFmtId="49" fontId="12" fillId="7" borderId="34" xfId="0" applyNumberFormat="1" applyFont="1" applyFill="1" applyBorder="1" applyAlignment="1">
      <alignment vertical="center"/>
    </xf>
    <xf numFmtId="166" fontId="12" fillId="7" borderId="35" xfId="0" applyNumberFormat="1" applyFont="1" applyFill="1" applyBorder="1" applyAlignment="1">
      <alignment vertical="center"/>
    </xf>
    <xf numFmtId="9" fontId="12" fillId="7" borderId="36" xfId="0" applyNumberFormat="1" applyFont="1" applyFill="1" applyBorder="1" applyAlignment="1">
      <alignment vertical="center"/>
    </xf>
    <xf numFmtId="0" fontId="14" fillId="8" borderId="39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0" fontId="14" fillId="2" borderId="42" xfId="0" applyFont="1" applyFill="1" applyBorder="1" applyAlignment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0" fontId="14" fillId="2" borderId="47" xfId="0" applyFont="1" applyFill="1" applyBorder="1" applyAlignment="1"/>
    <xf numFmtId="0" fontId="12" fillId="6" borderId="19" xfId="0" applyFont="1" applyFill="1" applyBorder="1" applyAlignment="1">
      <alignment vertical="center"/>
    </xf>
    <xf numFmtId="0" fontId="9" fillId="8" borderId="18" xfId="0" applyFont="1" applyFill="1" applyBorder="1" applyAlignment="1">
      <alignment vertical="center"/>
    </xf>
    <xf numFmtId="49" fontId="17" fillId="8" borderId="19" xfId="0" applyNumberFormat="1" applyFont="1" applyFill="1" applyBorder="1" applyAlignment="1">
      <alignment vertical="center"/>
    </xf>
    <xf numFmtId="0" fontId="9" fillId="8" borderId="19" xfId="0" applyFont="1" applyFill="1" applyBorder="1" applyAlignment="1">
      <alignment vertical="center"/>
    </xf>
    <xf numFmtId="0" fontId="9" fillId="8" borderId="48" xfId="0" applyFont="1" applyFill="1" applyBorder="1" applyAlignment="1">
      <alignment vertical="center"/>
    </xf>
    <xf numFmtId="49" fontId="12" fillId="7" borderId="49" xfId="0" applyNumberFormat="1" applyFont="1" applyFill="1" applyBorder="1" applyAlignment="1">
      <alignment vertical="center"/>
    </xf>
    <xf numFmtId="166" fontId="12" fillId="7" borderId="36" xfId="0" applyNumberFormat="1" applyFont="1" applyFill="1" applyBorder="1" applyAlignment="1">
      <alignment vertical="center"/>
    </xf>
    <xf numFmtId="3" fontId="20" fillId="9" borderId="52" xfId="0" applyNumberFormat="1" applyFont="1" applyFill="1" applyBorder="1" applyAlignment="1">
      <alignment horizontal="right"/>
    </xf>
    <xf numFmtId="14" fontId="20" fillId="0" borderId="52" xfId="0" applyNumberFormat="1" applyFont="1" applyBorder="1" applyAlignment="1">
      <alignment horizontal="right"/>
    </xf>
    <xf numFmtId="14" fontId="20" fillId="9" borderId="52" xfId="0" applyNumberFormat="1" applyFont="1" applyFill="1" applyBorder="1" applyAlignment="1">
      <alignment horizontal="right"/>
    </xf>
    <xf numFmtId="3" fontId="20" fillId="0" borderId="52" xfId="0" applyNumberFormat="1" applyFont="1" applyBorder="1" applyAlignment="1">
      <alignment horizontal="right"/>
    </xf>
    <xf numFmtId="3" fontId="20" fillId="9" borderId="52" xfId="0" applyNumberFormat="1" applyFont="1" applyFill="1" applyBorder="1" applyAlignment="1">
      <alignment horizontal="right" wrapText="1"/>
    </xf>
    <xf numFmtId="3" fontId="19" fillId="0" borderId="52" xfId="0" applyNumberFormat="1" applyFont="1" applyBorder="1" applyAlignment="1">
      <alignment horizontal="left" vertical="center" wrapText="1"/>
    </xf>
    <xf numFmtId="3" fontId="20" fillId="0" borderId="52" xfId="0" applyNumberFormat="1" applyFont="1" applyBorder="1" applyAlignment="1">
      <alignment horizontal="left"/>
    </xf>
    <xf numFmtId="3" fontId="21" fillId="0" borderId="52" xfId="1" applyNumberFormat="1" applyFont="1" applyBorder="1" applyAlignment="1">
      <alignment horizontal="left"/>
    </xf>
    <xf numFmtId="3" fontId="20" fillId="0" borderId="52" xfId="0" applyNumberFormat="1" applyFont="1" applyBorder="1" applyAlignment="1">
      <alignment horizontal="left" wrapText="1"/>
    </xf>
    <xf numFmtId="165" fontId="23" fillId="2" borderId="19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7" fillId="8" borderId="37" xfId="0" applyNumberFormat="1" applyFont="1" applyFill="1" applyBorder="1" applyAlignment="1">
      <alignment vertical="center"/>
    </xf>
    <xf numFmtId="0" fontId="12" fillId="8" borderId="38" xfId="0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0" fontId="0" fillId="2" borderId="57" xfId="0" applyFont="1" applyFill="1" applyBorder="1" applyAlignment="1"/>
    <xf numFmtId="0" fontId="2" fillId="2" borderId="58" xfId="0" applyFont="1" applyFill="1" applyBorder="1" applyAlignment="1">
      <alignment wrapText="1"/>
    </xf>
    <xf numFmtId="49" fontId="1" fillId="3" borderId="52" xfId="0" applyNumberFormat="1" applyFont="1" applyFill="1" applyBorder="1" applyAlignment="1">
      <alignment vertical="center" wrapText="1"/>
    </xf>
    <xf numFmtId="49" fontId="4" fillId="2" borderId="52" xfId="0" applyNumberFormat="1" applyFont="1" applyFill="1" applyBorder="1" applyAlignment="1">
      <alignment vertical="center" wrapText="1"/>
    </xf>
    <xf numFmtId="49" fontId="1" fillId="5" borderId="53" xfId="0" applyNumberFormat="1" applyFont="1" applyFill="1" applyBorder="1" applyAlignment="1">
      <alignment horizontal="left" vertical="center"/>
    </xf>
    <xf numFmtId="49" fontId="1" fillId="5" borderId="54" xfId="0" applyNumberFormat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 vertical="center" wrapText="1"/>
    </xf>
    <xf numFmtId="3" fontId="19" fillId="0" borderId="52" xfId="0" applyNumberFormat="1" applyFont="1" applyBorder="1" applyAlignment="1">
      <alignment horizontal="left" wrapText="1"/>
    </xf>
    <xf numFmtId="164" fontId="19" fillId="0" borderId="52" xfId="0" applyNumberFormat="1" applyFont="1" applyBorder="1" applyAlignment="1">
      <alignment horizontal="left" wrapText="1"/>
    </xf>
    <xf numFmtId="164" fontId="20" fillId="0" borderId="52" xfId="0" applyNumberFormat="1" applyFont="1" applyBorder="1" applyAlignment="1">
      <alignment horizontal="left" wrapText="1"/>
    </xf>
    <xf numFmtId="49" fontId="7" fillId="3" borderId="5" xfId="0" applyNumberFormat="1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3" fontId="7" fillId="3" borderId="5" xfId="0" applyNumberFormat="1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/>
    </xf>
    <xf numFmtId="3" fontId="2" fillId="2" borderId="10" xfId="0" applyNumberFormat="1" applyFont="1" applyFill="1" applyBorder="1" applyAlignment="1">
      <alignment horizontal="left"/>
    </xf>
    <xf numFmtId="49" fontId="1" fillId="5" borderId="55" xfId="0" applyNumberFormat="1" applyFont="1" applyFill="1" applyBorder="1" applyAlignment="1">
      <alignment horizontal="left" vertical="center"/>
    </xf>
    <xf numFmtId="49" fontId="1" fillId="5" borderId="56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2" xfId="0" applyNumberFormat="1" applyFont="1" applyFill="1" applyBorder="1" applyAlignment="1">
      <alignment horizontal="left" vertical="center"/>
    </xf>
    <xf numFmtId="49" fontId="1" fillId="3" borderId="12" xfId="0" applyNumberFormat="1" applyFont="1" applyFill="1" applyBorder="1" applyAlignment="1">
      <alignment horizontal="left" vertical="center" wrapText="1"/>
    </xf>
    <xf numFmtId="3" fontId="19" fillId="0" borderId="52" xfId="0" applyNumberFormat="1" applyFont="1" applyBorder="1" applyAlignment="1">
      <alignment horizontal="left"/>
    </xf>
    <xf numFmtId="49" fontId="3" fillId="3" borderId="12" xfId="0" applyNumberFormat="1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3" fontId="3" fillId="3" borderId="12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3" fontId="2" fillId="2" borderId="15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left" vertical="center"/>
    </xf>
    <xf numFmtId="49" fontId="1" fillId="3" borderId="11" xfId="0" applyNumberFormat="1" applyFont="1" applyFill="1" applyBorder="1" applyAlignment="1">
      <alignment horizontal="left" vertical="center" wrapText="1"/>
    </xf>
    <xf numFmtId="49" fontId="7" fillId="3" borderId="12" xfId="0" applyNumberFormat="1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49" fontId="1" fillId="5" borderId="12" xfId="0" applyNumberFormat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3" fontId="22" fillId="0" borderId="52" xfId="0" applyNumberFormat="1" applyFont="1" applyBorder="1" applyAlignment="1">
      <alignment horizontal="left"/>
    </xf>
    <xf numFmtId="3" fontId="19" fillId="9" borderId="52" xfId="0" applyNumberFormat="1" applyFont="1" applyFill="1" applyBorder="1" applyAlignment="1">
      <alignment horizontal="left"/>
    </xf>
    <xf numFmtId="3" fontId="22" fillId="0" borderId="52" xfId="0" applyNumberFormat="1" applyFont="1" applyBorder="1" applyAlignment="1">
      <alignment horizontal="left" wrapText="1"/>
    </xf>
    <xf numFmtId="49" fontId="8" fillId="3" borderId="12" xfId="0" applyNumberFormat="1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3" fontId="8" fillId="3" borderId="12" xfId="0" applyNumberFormat="1" applyFont="1" applyFill="1" applyBorder="1" applyAlignment="1">
      <alignment horizontal="left" vertical="center"/>
    </xf>
    <xf numFmtId="49" fontId="8" fillId="3" borderId="16" xfId="0" applyNumberFormat="1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left" vertical="center"/>
    </xf>
    <xf numFmtId="3" fontId="8" fillId="3" borderId="16" xfId="0" applyNumberFormat="1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/>
    </xf>
    <xf numFmtId="3" fontId="2" fillId="2" borderId="22" xfId="0" applyNumberFormat="1" applyFont="1" applyFill="1" applyBorder="1" applyAlignment="1">
      <alignment horizontal="left"/>
    </xf>
    <xf numFmtId="49" fontId="1" fillId="5" borderId="23" xfId="0" applyNumberFormat="1" applyFont="1" applyFill="1" applyBorder="1" applyAlignment="1">
      <alignment horizontal="left" vertical="center"/>
    </xf>
    <xf numFmtId="0" fontId="1" fillId="5" borderId="24" xfId="0" applyFont="1" applyFill="1" applyBorder="1" applyAlignment="1">
      <alignment horizontal="left" vertical="center"/>
    </xf>
    <xf numFmtId="165" fontId="1" fillId="5" borderId="25" xfId="0" applyNumberFormat="1" applyFont="1" applyFill="1" applyBorder="1" applyAlignment="1">
      <alignment horizontal="left" vertical="center"/>
    </xf>
    <xf numFmtId="49" fontId="1" fillId="3" borderId="26" xfId="0" applyNumberFormat="1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165" fontId="1" fillId="3" borderId="27" xfId="0" applyNumberFormat="1" applyFont="1" applyFill="1" applyBorder="1" applyAlignment="1">
      <alignment horizontal="left" vertical="center"/>
    </xf>
    <xf numFmtId="49" fontId="1" fillId="5" borderId="26" xfId="0" applyNumberFormat="1" applyFont="1" applyFill="1" applyBorder="1" applyAlignment="1">
      <alignment horizontal="left" vertical="center"/>
    </xf>
    <xf numFmtId="0" fontId="1" fillId="5" borderId="12" xfId="0" applyFont="1" applyFill="1" applyBorder="1" applyAlignment="1">
      <alignment horizontal="left" vertical="center"/>
    </xf>
    <xf numFmtId="165" fontId="1" fillId="5" borderId="27" xfId="0" applyNumberFormat="1" applyFont="1" applyFill="1" applyBorder="1" applyAlignment="1">
      <alignment horizontal="left" vertical="center"/>
    </xf>
    <xf numFmtId="49" fontId="1" fillId="5" borderId="28" xfId="0" applyNumberFormat="1" applyFont="1" applyFill="1" applyBorder="1" applyAlignment="1">
      <alignment horizontal="left" vertical="center"/>
    </xf>
    <xf numFmtId="0" fontId="9" fillId="5" borderId="29" xfId="0" applyFont="1" applyFill="1" applyBorder="1" applyAlignment="1">
      <alignment horizontal="left" vertical="center"/>
    </xf>
    <xf numFmtId="165" fontId="1" fillId="5" borderId="29" xfId="0" applyNumberFormat="1" applyFont="1" applyFill="1" applyBorder="1" applyAlignment="1">
      <alignment horizontal="left" vertical="center"/>
    </xf>
    <xf numFmtId="4" fontId="21" fillId="0" borderId="52" xfId="1" applyNumberFormat="1" applyFont="1" applyBorder="1" applyAlignment="1">
      <alignment horizontal="left"/>
    </xf>
    <xf numFmtId="0" fontId="2" fillId="2" borderId="61" xfId="0" applyFont="1" applyFill="1" applyBorder="1" applyAlignment="1">
      <alignment horizontal="left" vertical="center"/>
    </xf>
    <xf numFmtId="167" fontId="0" fillId="0" borderId="19" xfId="0" applyNumberFormat="1" applyFont="1" applyBorder="1" applyAlignment="1"/>
    <xf numFmtId="3" fontId="21" fillId="0" borderId="19" xfId="1" applyNumberFormat="1" applyFont="1" applyBorder="1" applyAlignment="1">
      <alignment horizontal="left"/>
    </xf>
    <xf numFmtId="0" fontId="0" fillId="0" borderId="19" xfId="0" applyFont="1" applyBorder="1" applyAlignment="1"/>
    <xf numFmtId="0" fontId="24" fillId="0" borderId="19" xfId="0" applyFont="1" applyBorder="1" applyAlignment="1"/>
    <xf numFmtId="49" fontId="1" fillId="3" borderId="63" xfId="0" applyNumberFormat="1" applyFont="1" applyFill="1" applyBorder="1" applyAlignment="1">
      <alignment horizontal="left" vertical="center" wrapText="1"/>
    </xf>
    <xf numFmtId="3" fontId="21" fillId="0" borderId="59" xfId="1" applyNumberFormat="1" applyFont="1" applyBorder="1" applyAlignment="1">
      <alignment horizontal="left"/>
    </xf>
    <xf numFmtId="0" fontId="7" fillId="3" borderId="60" xfId="0" applyFont="1" applyFill="1" applyBorder="1" applyAlignment="1">
      <alignment horizontal="left" vertical="center"/>
    </xf>
    <xf numFmtId="0" fontId="2" fillId="2" borderId="57" xfId="0" applyFont="1" applyFill="1" applyBorder="1" applyAlignment="1">
      <alignment horizontal="left" vertical="center"/>
    </xf>
    <xf numFmtId="3" fontId="2" fillId="2" borderId="64" xfId="0" applyNumberFormat="1" applyFont="1" applyFill="1" applyBorder="1" applyAlignment="1">
      <alignment horizontal="left"/>
    </xf>
    <xf numFmtId="49" fontId="1" fillId="3" borderId="62" xfId="0" applyNumberFormat="1" applyFont="1" applyFill="1" applyBorder="1" applyAlignment="1">
      <alignment horizontal="left" vertical="center"/>
    </xf>
    <xf numFmtId="3" fontId="19" fillId="0" borderId="62" xfId="1" applyNumberFormat="1" applyFont="1" applyBorder="1" applyAlignment="1">
      <alignment horizontal="left"/>
    </xf>
    <xf numFmtId="3" fontId="25" fillId="3" borderId="62" xfId="0" applyNumberFormat="1" applyFont="1" applyFill="1" applyBorder="1" applyAlignment="1">
      <alignment horizontal="left" vertical="center"/>
    </xf>
    <xf numFmtId="3" fontId="12" fillId="7" borderId="50" xfId="0" applyNumberFormat="1" applyFont="1" applyFill="1" applyBorder="1" applyAlignment="1">
      <alignment vertical="center"/>
    </xf>
    <xf numFmtId="3" fontId="12" fillId="7" borderId="51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85725</xdr:colOff>
      <xdr:row>7</xdr:row>
      <xdr:rowOff>32084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B4CDE7E7-CFB8-444E-9A5A-4F2276A49B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88"/>
  <sheetViews>
    <sheetView tabSelected="1" topLeftCell="A4" workbookViewId="0">
      <selection activeCell="G84" sqref="G84"/>
    </sheetView>
  </sheetViews>
  <sheetFormatPr baseColWidth="10" defaultColWidth="11.42578125" defaultRowHeight="15" x14ac:dyDescent="0.25"/>
  <cols>
    <col min="2" max="2" width="20.85546875" customWidth="1"/>
    <col min="6" max="6" width="27.28515625" customWidth="1"/>
    <col min="7" max="7" width="13.7109375" bestFit="1" customWidth="1"/>
  </cols>
  <sheetData>
    <row r="1" spans="1:7" x14ac:dyDescent="0.25">
      <c r="A1" s="2"/>
      <c r="B1" s="2"/>
      <c r="C1" s="2"/>
      <c r="D1" s="2"/>
      <c r="E1" s="2"/>
      <c r="F1" s="2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2"/>
      <c r="B3" s="2"/>
      <c r="C3" s="2"/>
      <c r="D3" s="2"/>
      <c r="E3" s="2"/>
      <c r="F3" s="2"/>
      <c r="G3" s="2"/>
    </row>
    <row r="4" spans="1:7" x14ac:dyDescent="0.25">
      <c r="A4" s="2"/>
      <c r="B4" s="2"/>
      <c r="C4" s="2"/>
      <c r="D4" s="2"/>
      <c r="E4" s="2"/>
      <c r="F4" s="2"/>
      <c r="G4" s="2"/>
    </row>
    <row r="5" spans="1:7" x14ac:dyDescent="0.25">
      <c r="A5" s="2"/>
      <c r="B5" s="2"/>
      <c r="C5" s="2"/>
      <c r="D5" s="2"/>
      <c r="E5" s="2"/>
      <c r="F5" s="2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s="2"/>
      <c r="B7" s="2"/>
      <c r="C7" s="2"/>
      <c r="D7" s="2"/>
      <c r="E7" s="2"/>
      <c r="F7" s="2"/>
      <c r="G7" s="2"/>
    </row>
    <row r="8" spans="1:7" x14ac:dyDescent="0.25">
      <c r="A8" s="2"/>
      <c r="B8" s="76"/>
      <c r="C8" s="3"/>
      <c r="D8" s="2"/>
      <c r="E8" s="3"/>
      <c r="F8" s="3"/>
      <c r="G8" s="3"/>
    </row>
    <row r="9" spans="1:7" ht="23.25" x14ac:dyDescent="0.25">
      <c r="A9" s="24"/>
      <c r="B9" s="78" t="s">
        <v>0</v>
      </c>
      <c r="C9" s="58" t="s">
        <v>1</v>
      </c>
      <c r="D9" s="5"/>
      <c r="E9" s="70" t="s">
        <v>2</v>
      </c>
      <c r="F9" s="71"/>
      <c r="G9" s="54">
        <v>2000</v>
      </c>
    </row>
    <row r="10" spans="1:7" x14ac:dyDescent="0.25">
      <c r="A10" s="24"/>
      <c r="B10" s="79" t="s">
        <v>3</v>
      </c>
      <c r="C10" s="54" t="s">
        <v>4</v>
      </c>
      <c r="D10" s="6"/>
      <c r="E10" s="72" t="s">
        <v>5</v>
      </c>
      <c r="F10" s="73"/>
      <c r="G10" s="56">
        <v>44531</v>
      </c>
    </row>
    <row r="11" spans="1:7" x14ac:dyDescent="0.25">
      <c r="A11" s="24"/>
      <c r="B11" s="79" t="s">
        <v>6</v>
      </c>
      <c r="C11" s="54" t="s">
        <v>7</v>
      </c>
      <c r="D11" s="6"/>
      <c r="E11" s="72" t="s">
        <v>8</v>
      </c>
      <c r="F11" s="73"/>
      <c r="G11" s="54">
        <v>850</v>
      </c>
    </row>
    <row r="12" spans="1:7" x14ac:dyDescent="0.25">
      <c r="A12" s="24"/>
      <c r="B12" s="79" t="s">
        <v>9</v>
      </c>
      <c r="C12" s="54" t="s">
        <v>10</v>
      </c>
      <c r="D12" s="6"/>
      <c r="E12" s="64" t="s">
        <v>11</v>
      </c>
      <c r="F12" s="65"/>
      <c r="G12" s="54">
        <f>G9*G11</f>
        <v>1700000</v>
      </c>
    </row>
    <row r="13" spans="1:7" x14ac:dyDescent="0.25">
      <c r="A13" s="24"/>
      <c r="B13" s="79" t="s">
        <v>12</v>
      </c>
      <c r="C13" s="54" t="s">
        <v>13</v>
      </c>
      <c r="D13" s="6"/>
      <c r="E13" s="72" t="s">
        <v>14</v>
      </c>
      <c r="F13" s="73"/>
      <c r="G13" s="54" t="s">
        <v>15</v>
      </c>
    </row>
    <row r="14" spans="1:7" x14ac:dyDescent="0.25">
      <c r="A14" s="24"/>
      <c r="B14" s="79" t="s">
        <v>16</v>
      </c>
      <c r="C14" s="54" t="s">
        <v>17</v>
      </c>
      <c r="D14" s="6"/>
      <c r="E14" s="72" t="s">
        <v>18</v>
      </c>
      <c r="F14" s="73"/>
      <c r="G14" s="56">
        <v>44531</v>
      </c>
    </row>
    <row r="15" spans="1:7" x14ac:dyDescent="0.25">
      <c r="A15" s="24"/>
      <c r="B15" s="79" t="s">
        <v>19</v>
      </c>
      <c r="C15" s="55">
        <v>44208</v>
      </c>
      <c r="D15" s="6"/>
      <c r="E15" s="74" t="s">
        <v>20</v>
      </c>
      <c r="F15" s="75"/>
      <c r="G15" s="57" t="s">
        <v>21</v>
      </c>
    </row>
    <row r="16" spans="1:7" x14ac:dyDescent="0.25">
      <c r="A16" s="2"/>
      <c r="B16" s="77"/>
      <c r="C16" s="7"/>
      <c r="D16" s="8"/>
      <c r="E16" s="9"/>
      <c r="F16" s="9"/>
      <c r="G16" s="10"/>
    </row>
    <row r="17" spans="1:7" x14ac:dyDescent="0.25">
      <c r="A17" s="11"/>
      <c r="B17" s="66" t="s">
        <v>22</v>
      </c>
      <c r="C17" s="67"/>
      <c r="D17" s="67"/>
      <c r="E17" s="67"/>
      <c r="F17" s="67"/>
      <c r="G17" s="67"/>
    </row>
    <row r="18" spans="1:7" x14ac:dyDescent="0.25">
      <c r="A18" s="2"/>
      <c r="B18" s="12"/>
      <c r="C18" s="13"/>
      <c r="D18" s="13"/>
      <c r="E18" s="13"/>
      <c r="F18" s="14"/>
      <c r="G18" s="14"/>
    </row>
    <row r="19" spans="1:7" x14ac:dyDescent="0.25">
      <c r="A19" s="4"/>
      <c r="B19" s="80" t="s">
        <v>23</v>
      </c>
      <c r="C19" s="81"/>
      <c r="D19" s="82"/>
      <c r="E19" s="82"/>
      <c r="F19" s="82"/>
      <c r="G19" s="82"/>
    </row>
    <row r="20" spans="1:7" x14ac:dyDescent="0.25">
      <c r="A20" s="11"/>
      <c r="B20" s="83" t="s">
        <v>24</v>
      </c>
      <c r="C20" s="83" t="s">
        <v>25</v>
      </c>
      <c r="D20" s="83" t="s">
        <v>26</v>
      </c>
      <c r="E20" s="83" t="s">
        <v>27</v>
      </c>
      <c r="F20" s="83" t="s">
        <v>28</v>
      </c>
      <c r="G20" s="83" t="s">
        <v>29</v>
      </c>
    </row>
    <row r="21" spans="1:7" x14ac:dyDescent="0.25">
      <c r="A21" s="11"/>
      <c r="B21" s="59" t="s">
        <v>30</v>
      </c>
      <c r="C21" s="84" t="s">
        <v>31</v>
      </c>
      <c r="D21" s="85">
        <v>0.5</v>
      </c>
      <c r="E21" s="84" t="s">
        <v>32</v>
      </c>
      <c r="F21" s="62">
        <v>11000</v>
      </c>
      <c r="G21" s="84">
        <f>F21*D21</f>
        <v>5500</v>
      </c>
    </row>
    <row r="22" spans="1:7" x14ac:dyDescent="0.25">
      <c r="A22" s="11"/>
      <c r="B22" s="62" t="s">
        <v>33</v>
      </c>
      <c r="C22" s="84" t="s">
        <v>31</v>
      </c>
      <c r="D22" s="85">
        <v>8</v>
      </c>
      <c r="E22" s="84" t="s">
        <v>34</v>
      </c>
      <c r="F22" s="62">
        <v>11000</v>
      </c>
      <c r="G22" s="84">
        <f t="shared" ref="G22:G24" si="0">F22*D22</f>
        <v>88000</v>
      </c>
    </row>
    <row r="23" spans="1:7" x14ac:dyDescent="0.25">
      <c r="A23" s="11"/>
      <c r="B23" s="62" t="s">
        <v>35</v>
      </c>
      <c r="C23" s="84" t="s">
        <v>31</v>
      </c>
      <c r="D23" s="86">
        <v>0.5</v>
      </c>
      <c r="E23" s="84" t="s">
        <v>36</v>
      </c>
      <c r="F23" s="62">
        <v>11000</v>
      </c>
      <c r="G23" s="84">
        <f t="shared" si="0"/>
        <v>5500</v>
      </c>
    </row>
    <row r="24" spans="1:7" ht="23.25" x14ac:dyDescent="0.25">
      <c r="A24" s="11"/>
      <c r="B24" s="62" t="s">
        <v>37</v>
      </c>
      <c r="C24" s="84" t="s">
        <v>31</v>
      </c>
      <c r="D24" s="86">
        <v>12</v>
      </c>
      <c r="E24" s="62" t="s">
        <v>98</v>
      </c>
      <c r="F24" s="62">
        <v>11000</v>
      </c>
      <c r="G24" s="84">
        <f t="shared" si="0"/>
        <v>132000</v>
      </c>
    </row>
    <row r="25" spans="1:7" x14ac:dyDescent="0.25">
      <c r="A25" s="11"/>
      <c r="B25" s="87" t="s">
        <v>38</v>
      </c>
      <c r="C25" s="88"/>
      <c r="D25" s="88"/>
      <c r="E25" s="88"/>
      <c r="F25" s="88"/>
      <c r="G25" s="89">
        <f>SUM(G21:G24)</f>
        <v>231000</v>
      </c>
    </row>
    <row r="26" spans="1:7" x14ac:dyDescent="0.25">
      <c r="A26" s="2"/>
      <c r="B26" s="90"/>
      <c r="C26" s="13"/>
      <c r="D26" s="13"/>
      <c r="E26" s="13"/>
      <c r="F26" s="91"/>
      <c r="G26" s="91"/>
    </row>
    <row r="27" spans="1:7" x14ac:dyDescent="0.25">
      <c r="A27" s="4"/>
      <c r="B27" s="92" t="s">
        <v>39</v>
      </c>
      <c r="C27" s="93"/>
      <c r="D27" s="94"/>
      <c r="E27" s="94"/>
      <c r="F27" s="94"/>
      <c r="G27" s="94"/>
    </row>
    <row r="28" spans="1:7" x14ac:dyDescent="0.25">
      <c r="A28" s="4"/>
      <c r="B28" s="95" t="s">
        <v>24</v>
      </c>
      <c r="C28" s="96" t="s">
        <v>25</v>
      </c>
      <c r="D28" s="96" t="s">
        <v>26</v>
      </c>
      <c r="E28" s="95" t="s">
        <v>27</v>
      </c>
      <c r="F28" s="96" t="s">
        <v>28</v>
      </c>
      <c r="G28" s="95" t="s">
        <v>29</v>
      </c>
    </row>
    <row r="29" spans="1:7" x14ac:dyDescent="0.25">
      <c r="A29" s="4"/>
      <c r="B29" s="60" t="s">
        <v>33</v>
      </c>
      <c r="C29" s="60" t="s">
        <v>40</v>
      </c>
      <c r="D29" s="60">
        <v>2</v>
      </c>
      <c r="E29" s="60" t="s">
        <v>34</v>
      </c>
      <c r="F29" s="97">
        <v>16500</v>
      </c>
      <c r="G29" s="97">
        <f>F29*D29</f>
        <v>33000</v>
      </c>
    </row>
    <row r="30" spans="1:7" x14ac:dyDescent="0.25">
      <c r="A30" s="4"/>
      <c r="B30" s="60" t="s">
        <v>41</v>
      </c>
      <c r="C30" s="60" t="s">
        <v>40</v>
      </c>
      <c r="D30" s="60">
        <v>1</v>
      </c>
      <c r="E30" s="60" t="s">
        <v>36</v>
      </c>
      <c r="F30" s="97">
        <v>16500</v>
      </c>
      <c r="G30" s="97">
        <f>D30*F30</f>
        <v>16500</v>
      </c>
    </row>
    <row r="31" spans="1:7" x14ac:dyDescent="0.25">
      <c r="A31" s="4"/>
      <c r="B31" s="98" t="s">
        <v>42</v>
      </c>
      <c r="C31" s="99"/>
      <c r="D31" s="99"/>
      <c r="E31" s="99"/>
      <c r="F31" s="99"/>
      <c r="G31" s="100">
        <f>SUM(G29:G30)</f>
        <v>49500</v>
      </c>
    </row>
    <row r="32" spans="1:7" x14ac:dyDescent="0.25">
      <c r="A32" s="2"/>
      <c r="B32" s="101"/>
      <c r="C32" s="102"/>
      <c r="D32" s="102"/>
      <c r="E32" s="102"/>
      <c r="F32" s="103"/>
      <c r="G32" s="103"/>
    </row>
    <row r="33" spans="1:13" x14ac:dyDescent="0.25">
      <c r="A33" s="4"/>
      <c r="B33" s="92" t="s">
        <v>43</v>
      </c>
      <c r="C33" s="93"/>
      <c r="D33" s="94"/>
      <c r="E33" s="94"/>
      <c r="F33" s="94"/>
      <c r="G33" s="142"/>
    </row>
    <row r="34" spans="1:13" x14ac:dyDescent="0.25">
      <c r="A34" s="4"/>
      <c r="B34" s="104" t="s">
        <v>24</v>
      </c>
      <c r="C34" s="104" t="s">
        <v>25</v>
      </c>
      <c r="D34" s="104" t="s">
        <v>26</v>
      </c>
      <c r="E34" s="104" t="s">
        <v>27</v>
      </c>
      <c r="F34" s="139" t="s">
        <v>28</v>
      </c>
      <c r="G34" s="144" t="s">
        <v>29</v>
      </c>
    </row>
    <row r="35" spans="1:13" x14ac:dyDescent="0.25">
      <c r="A35" s="11"/>
      <c r="B35" s="61" t="s">
        <v>44</v>
      </c>
      <c r="C35" s="61" t="s">
        <v>45</v>
      </c>
      <c r="D35" s="133">
        <v>0.4325</v>
      </c>
      <c r="E35" s="61" t="s">
        <v>32</v>
      </c>
      <c r="F35" s="140">
        <v>220000</v>
      </c>
      <c r="G35" s="145">
        <f>D35*F35</f>
        <v>95150</v>
      </c>
      <c r="H35" s="135"/>
      <c r="I35" s="136"/>
      <c r="J35" s="137"/>
      <c r="K35" s="138"/>
      <c r="L35" s="138"/>
      <c r="M35" s="138"/>
    </row>
    <row r="36" spans="1:13" x14ac:dyDescent="0.25">
      <c r="A36" s="11"/>
      <c r="B36" s="61" t="s">
        <v>46</v>
      </c>
      <c r="C36" s="61" t="s">
        <v>45</v>
      </c>
      <c r="D36" s="133">
        <v>0.30875000000000002</v>
      </c>
      <c r="E36" s="61" t="s">
        <v>32</v>
      </c>
      <c r="F36" s="140">
        <v>308000</v>
      </c>
      <c r="G36" s="145">
        <f t="shared" ref="G36:G37" si="1">D36*F36</f>
        <v>95095.000000000015</v>
      </c>
      <c r="H36" s="135"/>
      <c r="I36" s="136"/>
      <c r="J36" s="137"/>
      <c r="K36" s="138"/>
      <c r="L36" s="138"/>
      <c r="M36" s="138"/>
    </row>
    <row r="37" spans="1:13" x14ac:dyDescent="0.25">
      <c r="A37" s="11"/>
      <c r="B37" s="61" t="s">
        <v>47</v>
      </c>
      <c r="C37" s="61" t="s">
        <v>45</v>
      </c>
      <c r="D37" s="133">
        <v>0.30875000000000002</v>
      </c>
      <c r="E37" s="61" t="s">
        <v>32</v>
      </c>
      <c r="F37" s="140">
        <v>308500</v>
      </c>
      <c r="G37" s="145">
        <f t="shared" si="1"/>
        <v>95249.375000000015</v>
      </c>
      <c r="H37" s="135"/>
      <c r="I37" s="136"/>
      <c r="J37" s="137"/>
      <c r="K37" s="138"/>
      <c r="L37" s="138"/>
      <c r="M37" s="138"/>
    </row>
    <row r="38" spans="1:13" x14ac:dyDescent="0.25">
      <c r="A38" s="4"/>
      <c r="B38" s="106" t="s">
        <v>48</v>
      </c>
      <c r="C38" s="107"/>
      <c r="D38" s="107"/>
      <c r="E38" s="107"/>
      <c r="F38" s="141"/>
      <c r="G38" s="146">
        <f>SUM(G35:G37)</f>
        <v>285494.375</v>
      </c>
      <c r="H38" s="135"/>
      <c r="I38" s="137"/>
      <c r="J38" s="137"/>
      <c r="K38" s="138"/>
      <c r="L38" s="138"/>
      <c r="M38" s="138"/>
    </row>
    <row r="39" spans="1:13" x14ac:dyDescent="0.25">
      <c r="A39" s="2"/>
      <c r="B39" s="101"/>
      <c r="C39" s="102"/>
      <c r="D39" s="102"/>
      <c r="E39" s="102"/>
      <c r="F39" s="103"/>
      <c r="G39" s="143"/>
      <c r="H39" s="137"/>
      <c r="I39" s="137"/>
      <c r="J39" s="137"/>
      <c r="K39" s="137"/>
      <c r="L39" s="137"/>
      <c r="M39" s="137"/>
    </row>
    <row r="40" spans="1:13" x14ac:dyDescent="0.25">
      <c r="A40" s="4"/>
      <c r="B40" s="108" t="s">
        <v>49</v>
      </c>
      <c r="C40" s="109"/>
      <c r="D40" s="94"/>
      <c r="E40" s="94"/>
      <c r="F40" s="94"/>
      <c r="G40" s="134"/>
      <c r="H40" s="137"/>
      <c r="I40" s="137"/>
      <c r="J40" s="137"/>
      <c r="K40" s="137"/>
      <c r="L40" s="137"/>
      <c r="M40" s="137"/>
    </row>
    <row r="41" spans="1:13" ht="24" x14ac:dyDescent="0.25">
      <c r="A41" s="4"/>
      <c r="B41" s="105" t="s">
        <v>50</v>
      </c>
      <c r="C41" s="105" t="s">
        <v>51</v>
      </c>
      <c r="D41" s="105" t="s">
        <v>52</v>
      </c>
      <c r="E41" s="105" t="s">
        <v>27</v>
      </c>
      <c r="F41" s="105" t="s">
        <v>28</v>
      </c>
      <c r="G41" s="105" t="s">
        <v>29</v>
      </c>
    </row>
    <row r="42" spans="1:13" x14ac:dyDescent="0.25">
      <c r="A42" s="11"/>
      <c r="B42" s="110" t="s">
        <v>53</v>
      </c>
      <c r="C42" s="97"/>
      <c r="D42" s="60"/>
      <c r="E42" s="61"/>
      <c r="F42" s="60"/>
      <c r="G42" s="111"/>
    </row>
    <row r="43" spans="1:13" x14ac:dyDescent="0.25">
      <c r="A43" s="11"/>
      <c r="B43" s="97" t="s">
        <v>54</v>
      </c>
      <c r="C43" s="97" t="s">
        <v>55</v>
      </c>
      <c r="D43" s="60">
        <v>100</v>
      </c>
      <c r="E43" s="97" t="s">
        <v>34</v>
      </c>
      <c r="F43" s="60">
        <v>4000</v>
      </c>
      <c r="G43" s="111">
        <f>D43*F43*1.19</f>
        <v>476000</v>
      </c>
    </row>
    <row r="44" spans="1:13" x14ac:dyDescent="0.25">
      <c r="A44" s="11"/>
      <c r="B44" s="110" t="s">
        <v>56</v>
      </c>
      <c r="C44" s="97"/>
      <c r="D44" s="60"/>
      <c r="E44" s="61"/>
      <c r="F44" s="60"/>
      <c r="G44" s="111"/>
    </row>
    <row r="45" spans="1:13" x14ac:dyDescent="0.25">
      <c r="A45" s="11"/>
      <c r="B45" s="97" t="s">
        <v>57</v>
      </c>
      <c r="C45" s="97" t="s">
        <v>55</v>
      </c>
      <c r="D45" s="60">
        <v>130</v>
      </c>
      <c r="E45" s="97" t="s">
        <v>34</v>
      </c>
      <c r="F45" s="60">
        <v>396.00000000000006</v>
      </c>
      <c r="G45" s="111">
        <f t="shared" ref="G45:G52" si="2">D45*F45*1.19</f>
        <v>61261.200000000004</v>
      </c>
    </row>
    <row r="46" spans="1:13" x14ac:dyDescent="0.25">
      <c r="A46" s="11"/>
      <c r="B46" s="84" t="s">
        <v>58</v>
      </c>
      <c r="C46" s="97" t="s">
        <v>55</v>
      </c>
      <c r="D46" s="60">
        <v>80</v>
      </c>
      <c r="E46" s="97" t="s">
        <v>34</v>
      </c>
      <c r="F46" s="60">
        <v>520</v>
      </c>
      <c r="G46" s="111">
        <f t="shared" si="2"/>
        <v>49504</v>
      </c>
    </row>
    <row r="47" spans="1:13" x14ac:dyDescent="0.25">
      <c r="A47" s="11"/>
      <c r="B47" s="110" t="s">
        <v>59</v>
      </c>
      <c r="C47" s="97"/>
      <c r="D47" s="60"/>
      <c r="E47" s="61"/>
      <c r="F47" s="60"/>
      <c r="G47" s="111"/>
    </row>
    <row r="48" spans="1:13" x14ac:dyDescent="0.25">
      <c r="A48" s="11"/>
      <c r="B48" s="97" t="s">
        <v>60</v>
      </c>
      <c r="C48" s="97" t="s">
        <v>61</v>
      </c>
      <c r="D48" s="60">
        <v>2</v>
      </c>
      <c r="E48" s="61" t="s">
        <v>32</v>
      </c>
      <c r="F48" s="60">
        <v>11800</v>
      </c>
      <c r="G48" s="111">
        <f t="shared" si="2"/>
        <v>28084</v>
      </c>
    </row>
    <row r="49" spans="1:7" x14ac:dyDescent="0.25">
      <c r="A49" s="11"/>
      <c r="B49" s="110" t="s">
        <v>62</v>
      </c>
      <c r="C49" s="97"/>
      <c r="D49" s="60"/>
      <c r="E49" s="97"/>
      <c r="F49" s="60"/>
      <c r="G49" s="111"/>
    </row>
    <row r="50" spans="1:7" x14ac:dyDescent="0.25">
      <c r="A50" s="11"/>
      <c r="B50" s="84" t="s">
        <v>63</v>
      </c>
      <c r="C50" s="97" t="s">
        <v>64</v>
      </c>
      <c r="D50" s="60">
        <v>1</v>
      </c>
      <c r="E50" s="97" t="s">
        <v>34</v>
      </c>
      <c r="F50" s="60">
        <v>12980.000000000002</v>
      </c>
      <c r="G50" s="111">
        <f t="shared" si="2"/>
        <v>15446.2</v>
      </c>
    </row>
    <row r="51" spans="1:7" x14ac:dyDescent="0.25">
      <c r="A51" s="2"/>
      <c r="B51" s="112" t="s">
        <v>65</v>
      </c>
      <c r="C51" s="97"/>
      <c r="D51" s="60"/>
      <c r="E51" s="97"/>
      <c r="F51" s="60"/>
      <c r="G51" s="111"/>
    </row>
    <row r="52" spans="1:7" x14ac:dyDescent="0.25">
      <c r="A52" s="4"/>
      <c r="B52" s="97" t="s">
        <v>66</v>
      </c>
      <c r="C52" s="97" t="s">
        <v>67</v>
      </c>
      <c r="D52" s="60">
        <v>40</v>
      </c>
      <c r="E52" s="97" t="s">
        <v>68</v>
      </c>
      <c r="F52" s="60">
        <v>250</v>
      </c>
      <c r="G52" s="111">
        <f t="shared" si="2"/>
        <v>11900</v>
      </c>
    </row>
    <row r="53" spans="1:7" x14ac:dyDescent="0.25">
      <c r="A53" s="11"/>
      <c r="B53" s="113" t="s">
        <v>69</v>
      </c>
      <c r="C53" s="114"/>
      <c r="D53" s="114"/>
      <c r="E53" s="114"/>
      <c r="F53" s="114"/>
      <c r="G53" s="115">
        <f>SUM(G43:G52)</f>
        <v>642195.39999999991</v>
      </c>
    </row>
    <row r="54" spans="1:7" x14ac:dyDescent="0.25">
      <c r="A54" s="11"/>
      <c r="B54" s="97"/>
      <c r="C54" s="97"/>
      <c r="D54" s="60"/>
      <c r="E54" s="97"/>
      <c r="F54" s="60"/>
      <c r="G54" s="111"/>
    </row>
    <row r="55" spans="1:7" x14ac:dyDescent="0.25">
      <c r="A55" s="4"/>
      <c r="B55" s="116" t="s">
        <v>70</v>
      </c>
      <c r="C55" s="117"/>
      <c r="D55" s="117"/>
      <c r="E55" s="117"/>
      <c r="F55" s="117"/>
      <c r="G55" s="118"/>
    </row>
    <row r="56" spans="1:7" x14ac:dyDescent="0.25">
      <c r="A56" s="2"/>
      <c r="B56" s="119"/>
      <c r="C56" s="119"/>
      <c r="D56" s="119"/>
      <c r="E56" s="119"/>
      <c r="F56" s="120"/>
      <c r="G56" s="120"/>
    </row>
    <row r="57" spans="1:7" x14ac:dyDescent="0.25">
      <c r="A57" s="24"/>
      <c r="B57" s="121" t="s">
        <v>71</v>
      </c>
      <c r="C57" s="122"/>
      <c r="D57" s="122"/>
      <c r="E57" s="122"/>
      <c r="F57" s="122"/>
      <c r="G57" s="123">
        <f>G25+G31+G38+G53+G55</f>
        <v>1208189.7749999999</v>
      </c>
    </row>
    <row r="58" spans="1:7" x14ac:dyDescent="0.25">
      <c r="A58" s="24"/>
      <c r="B58" s="124" t="s">
        <v>72</v>
      </c>
      <c r="C58" s="125"/>
      <c r="D58" s="125"/>
      <c r="E58" s="125"/>
      <c r="F58" s="125"/>
      <c r="G58" s="126">
        <f>G57*0.05</f>
        <v>60409.488749999997</v>
      </c>
    </row>
    <row r="59" spans="1:7" x14ac:dyDescent="0.25">
      <c r="A59" s="24"/>
      <c r="B59" s="127" t="s">
        <v>73</v>
      </c>
      <c r="C59" s="128"/>
      <c r="D59" s="128"/>
      <c r="E59" s="128"/>
      <c r="F59" s="128"/>
      <c r="G59" s="129">
        <f>G58+G57</f>
        <v>1268599.2637499999</v>
      </c>
    </row>
    <row r="60" spans="1:7" x14ac:dyDescent="0.25">
      <c r="A60" s="24"/>
      <c r="B60" s="124" t="s">
        <v>74</v>
      </c>
      <c r="C60" s="125"/>
      <c r="D60" s="125"/>
      <c r="E60" s="125"/>
      <c r="F60" s="125"/>
      <c r="G60" s="126">
        <f>G12</f>
        <v>1700000</v>
      </c>
    </row>
    <row r="61" spans="1:7" x14ac:dyDescent="0.25">
      <c r="A61" s="24"/>
      <c r="B61" s="130" t="s">
        <v>75</v>
      </c>
      <c r="C61" s="131"/>
      <c r="D61" s="131"/>
      <c r="E61" s="131"/>
      <c r="F61" s="131"/>
      <c r="G61" s="132">
        <f>G60-G59</f>
        <v>431400.73625000007</v>
      </c>
    </row>
    <row r="62" spans="1:7" x14ac:dyDescent="0.25">
      <c r="A62" s="24"/>
      <c r="B62" s="25" t="s">
        <v>76</v>
      </c>
      <c r="C62" s="26"/>
      <c r="D62" s="26"/>
      <c r="E62" s="26"/>
      <c r="F62" s="26"/>
      <c r="G62" s="63"/>
    </row>
    <row r="63" spans="1:7" ht="15.75" thickBot="1" x14ac:dyDescent="0.3">
      <c r="A63" s="24"/>
      <c r="B63" s="27"/>
      <c r="C63" s="26"/>
      <c r="D63" s="26"/>
      <c r="E63" s="26"/>
      <c r="F63" s="26"/>
      <c r="G63" s="21"/>
    </row>
    <row r="64" spans="1:7" x14ac:dyDescent="0.25">
      <c r="A64" s="24"/>
      <c r="B64" s="39" t="s">
        <v>77</v>
      </c>
      <c r="C64" s="40"/>
      <c r="D64" s="40"/>
      <c r="E64" s="40"/>
      <c r="F64" s="41"/>
      <c r="G64" s="21"/>
    </row>
    <row r="65" spans="1:7" x14ac:dyDescent="0.25">
      <c r="A65" s="24"/>
      <c r="B65" s="42" t="s">
        <v>78</v>
      </c>
      <c r="C65" s="23"/>
      <c r="D65" s="23"/>
      <c r="E65" s="23"/>
      <c r="F65" s="43"/>
      <c r="G65" s="21"/>
    </row>
    <row r="66" spans="1:7" x14ac:dyDescent="0.25">
      <c r="A66" s="24"/>
      <c r="B66" s="42" t="s">
        <v>79</v>
      </c>
      <c r="C66" s="23"/>
      <c r="D66" s="23"/>
      <c r="E66" s="23"/>
      <c r="F66" s="43"/>
      <c r="G66" s="21"/>
    </row>
    <row r="67" spans="1:7" x14ac:dyDescent="0.25">
      <c r="A67" s="24"/>
      <c r="B67" s="42" t="s">
        <v>80</v>
      </c>
      <c r="C67" s="23"/>
      <c r="D67" s="23"/>
      <c r="E67" s="23"/>
      <c r="F67" s="43"/>
      <c r="G67" s="21"/>
    </row>
    <row r="68" spans="1:7" x14ac:dyDescent="0.25">
      <c r="A68" s="24"/>
      <c r="B68" s="42" t="s">
        <v>81</v>
      </c>
      <c r="C68" s="23"/>
      <c r="D68" s="23"/>
      <c r="E68" s="23"/>
      <c r="F68" s="43"/>
      <c r="G68" s="21"/>
    </row>
    <row r="69" spans="1:7" x14ac:dyDescent="0.25">
      <c r="A69" s="24"/>
      <c r="B69" s="42" t="s">
        <v>82</v>
      </c>
      <c r="C69" s="23"/>
      <c r="D69" s="23"/>
      <c r="E69" s="23"/>
      <c r="F69" s="43"/>
      <c r="G69" s="21"/>
    </row>
    <row r="70" spans="1:7" ht="15.75" thickBot="1" x14ac:dyDescent="0.3">
      <c r="A70" s="24"/>
      <c r="B70" s="44" t="s">
        <v>83</v>
      </c>
      <c r="C70" s="45"/>
      <c r="D70" s="45"/>
      <c r="E70" s="45"/>
      <c r="F70" s="46"/>
      <c r="G70" s="21"/>
    </row>
    <row r="71" spans="1:7" x14ac:dyDescent="0.25">
      <c r="A71" s="24"/>
      <c r="B71" s="37"/>
      <c r="C71" s="23"/>
      <c r="D71" s="23"/>
      <c r="E71" s="23"/>
      <c r="F71" s="23"/>
      <c r="G71" s="21"/>
    </row>
    <row r="72" spans="1:7" ht="15.75" thickBot="1" x14ac:dyDescent="0.3">
      <c r="A72" s="24"/>
      <c r="B72" s="68" t="s">
        <v>84</v>
      </c>
      <c r="C72" s="69"/>
      <c r="D72" s="36"/>
      <c r="E72" s="16"/>
      <c r="F72" s="16"/>
      <c r="G72" s="21"/>
    </row>
    <row r="73" spans="1:7" x14ac:dyDescent="0.25">
      <c r="A73" s="24"/>
      <c r="B73" s="29" t="s">
        <v>85</v>
      </c>
      <c r="C73" s="17" t="s">
        <v>86</v>
      </c>
      <c r="D73" s="30" t="s">
        <v>87</v>
      </c>
      <c r="E73" s="16"/>
      <c r="F73" s="16"/>
      <c r="G73" s="21"/>
    </row>
    <row r="74" spans="1:7" x14ac:dyDescent="0.25">
      <c r="A74" s="24"/>
      <c r="B74" s="31" t="s">
        <v>88</v>
      </c>
      <c r="C74" s="18">
        <f>G25</f>
        <v>231000</v>
      </c>
      <c r="D74" s="32">
        <f>C74/C80</f>
        <v>0.18209072670458057</v>
      </c>
      <c r="E74" s="16"/>
      <c r="F74" s="16"/>
      <c r="G74" s="21"/>
    </row>
    <row r="75" spans="1:7" x14ac:dyDescent="0.25">
      <c r="A75" s="24"/>
      <c r="B75" s="31" t="s">
        <v>89</v>
      </c>
      <c r="C75" s="18">
        <v>49500</v>
      </c>
      <c r="D75" s="32">
        <f>C75/C80</f>
        <v>3.9019441436695834E-2</v>
      </c>
      <c r="E75" s="16"/>
      <c r="F75" s="16"/>
      <c r="G75" s="21"/>
    </row>
    <row r="76" spans="1:7" x14ac:dyDescent="0.25">
      <c r="A76" s="24"/>
      <c r="B76" s="31" t="s">
        <v>90</v>
      </c>
      <c r="C76" s="18">
        <f>G38</f>
        <v>285494.375</v>
      </c>
      <c r="D76" s="32">
        <f>(C76/C80)</f>
        <v>0.22504709183471877</v>
      </c>
      <c r="E76" s="16"/>
      <c r="F76" s="16"/>
      <c r="G76" s="21"/>
    </row>
    <row r="77" spans="1:7" x14ac:dyDescent="0.25">
      <c r="A77" s="24"/>
      <c r="B77" s="31" t="s">
        <v>50</v>
      </c>
      <c r="C77" s="18">
        <v>642195</v>
      </c>
      <c r="D77" s="32">
        <f>(C77/C80)</f>
        <v>0.5062240443118966</v>
      </c>
      <c r="E77" s="16"/>
      <c r="F77" s="16"/>
      <c r="G77" s="21"/>
    </row>
    <row r="78" spans="1:7" x14ac:dyDescent="0.25">
      <c r="A78" s="24"/>
      <c r="B78" s="31" t="s">
        <v>91</v>
      </c>
      <c r="C78" s="18">
        <f>0</f>
        <v>0</v>
      </c>
      <c r="D78" s="32">
        <f>(C78/C80)</f>
        <v>0</v>
      </c>
      <c r="E78" s="20"/>
      <c r="F78" s="20"/>
      <c r="G78" s="21"/>
    </row>
    <row r="79" spans="1:7" x14ac:dyDescent="0.25">
      <c r="A79" s="24"/>
      <c r="B79" s="31" t="s">
        <v>92</v>
      </c>
      <c r="C79" s="18">
        <v>60409</v>
      </c>
      <c r="D79" s="32">
        <f>(C79/C80)</f>
        <v>4.7618695712108257E-2</v>
      </c>
      <c r="E79" s="20"/>
      <c r="F79" s="20"/>
      <c r="G79" s="21"/>
    </row>
    <row r="80" spans="1:7" ht="15.75" thickBot="1" x14ac:dyDescent="0.3">
      <c r="A80" s="24"/>
      <c r="B80" s="33" t="s">
        <v>93</v>
      </c>
      <c r="C80" s="34">
        <f>SUM(C74:C79)</f>
        <v>1268598.375</v>
      </c>
      <c r="D80" s="35">
        <f>SUM(D74:D79)</f>
        <v>1</v>
      </c>
      <c r="E80" s="20"/>
      <c r="F80" s="20"/>
      <c r="G80" s="21"/>
    </row>
    <row r="81" spans="1:7" x14ac:dyDescent="0.25">
      <c r="A81" s="24"/>
      <c r="B81" s="27"/>
      <c r="C81" s="26"/>
      <c r="D81" s="26"/>
      <c r="E81" s="26"/>
      <c r="F81" s="26"/>
      <c r="G81" s="21"/>
    </row>
    <row r="82" spans="1:7" x14ac:dyDescent="0.25">
      <c r="A82" s="24"/>
      <c r="B82" s="28"/>
      <c r="C82" s="26"/>
      <c r="D82" s="26"/>
      <c r="E82" s="26"/>
      <c r="F82" s="26"/>
      <c r="G82" s="21"/>
    </row>
    <row r="83" spans="1:7" ht="15.75" thickBot="1" x14ac:dyDescent="0.3">
      <c r="A83" s="15"/>
      <c r="B83" s="48"/>
      <c r="C83" s="49" t="s">
        <v>94</v>
      </c>
      <c r="D83" s="50"/>
      <c r="E83" s="51"/>
      <c r="F83" s="19"/>
      <c r="G83" s="21"/>
    </row>
    <row r="84" spans="1:7" x14ac:dyDescent="0.25">
      <c r="A84" s="24"/>
      <c r="B84" s="52" t="s">
        <v>95</v>
      </c>
      <c r="C84" s="147">
        <v>1800</v>
      </c>
      <c r="D84" s="147">
        <v>2000</v>
      </c>
      <c r="E84" s="148">
        <v>2200</v>
      </c>
      <c r="F84" s="47"/>
      <c r="G84" s="22"/>
    </row>
    <row r="85" spans="1:7" ht="15.75" thickBot="1" x14ac:dyDescent="0.3">
      <c r="A85" s="24"/>
      <c r="B85" s="33" t="s">
        <v>96</v>
      </c>
      <c r="C85" s="34">
        <f>(G59/C84)</f>
        <v>704.77736874999994</v>
      </c>
      <c r="D85" s="34">
        <f>(G59/D84)</f>
        <v>634.29963187499993</v>
      </c>
      <c r="E85" s="53">
        <f>(G59/E84)</f>
        <v>576.63602897727264</v>
      </c>
      <c r="F85" s="47"/>
      <c r="G85" s="22"/>
    </row>
    <row r="86" spans="1:7" x14ac:dyDescent="0.25">
      <c r="A86" s="24"/>
      <c r="B86" s="38" t="s">
        <v>97</v>
      </c>
      <c r="C86" s="23"/>
      <c r="D86" s="23"/>
      <c r="E86" s="23"/>
      <c r="F86" s="23"/>
      <c r="G86" s="23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/>
      <c r="E88" s="1"/>
      <c r="F88" s="1"/>
      <c r="G88" s="1"/>
    </row>
  </sheetData>
  <mergeCells count="11">
    <mergeCell ref="B17:G17"/>
    <mergeCell ref="B72:C72"/>
    <mergeCell ref="E9:F9"/>
    <mergeCell ref="E10:F10"/>
    <mergeCell ref="E11:F11"/>
    <mergeCell ref="E13:F13"/>
    <mergeCell ref="E14:F14"/>
    <mergeCell ref="E15:F15"/>
    <mergeCell ref="B27:C27"/>
    <mergeCell ref="B19:C19"/>
    <mergeCell ref="B33:C3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2021-04-04T00:04:51Z</dcterms:modified>
  <cp:category/>
  <cp:contentStatus/>
</cp:coreProperties>
</file>