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"/>
    </mc:Choice>
  </mc:AlternateContent>
  <bookViews>
    <workbookView xWindow="0" yWindow="0" windowWidth="24000" windowHeight="9135"/>
  </bookViews>
  <sheets>
    <sheet name="AVENA GRANO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37" i="1"/>
  <c r="G38" i="1"/>
  <c r="G39" i="1"/>
  <c r="G40" i="1"/>
  <c r="G41" i="1"/>
  <c r="G56" i="1"/>
  <c r="G24" i="1"/>
  <c r="G61" i="1"/>
  <c r="G62" i="1"/>
  <c r="G36" i="1"/>
  <c r="G42" i="1"/>
  <c r="G25" i="1"/>
  <c r="G26" i="1"/>
  <c r="G48" i="1"/>
  <c r="G54" i="1"/>
  <c r="G53" i="1"/>
  <c r="G51" i="1"/>
  <c r="G47" i="1"/>
  <c r="G22" i="1"/>
  <c r="G23" i="1"/>
  <c r="G21" i="1"/>
  <c r="G27" i="1"/>
  <c r="G50" i="1"/>
  <c r="G64" i="1"/>
  <c r="G65" i="1"/>
  <c r="G66" i="1"/>
  <c r="E92" i="1"/>
  <c r="D92" i="1"/>
  <c r="C92" i="1"/>
  <c r="C85" i="1"/>
  <c r="C83" i="1"/>
  <c r="G32" i="1"/>
  <c r="C82" i="1"/>
  <c r="C81" i="1"/>
  <c r="G12" i="1"/>
  <c r="G67" i="1"/>
  <c r="C84" i="1"/>
  <c r="C86" i="1"/>
  <c r="G68" i="1"/>
  <c r="C87" i="1"/>
  <c r="D84" i="1"/>
  <c r="D81" i="1"/>
  <c r="D83" i="1"/>
  <c r="D85" i="1"/>
  <c r="D86" i="1"/>
  <c r="D87" i="1"/>
</calcChain>
</file>

<file path=xl/sharedStrings.xml><?xml version="1.0" encoding="utf-8"?>
<sst xmlns="http://schemas.openxmlformats.org/spreadsheetml/2006/main" count="158" uniqueCount="112">
  <si>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</si>
  <si>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</si>
  <si>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</si>
  <si>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</si>
  <si>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</si>
  <si>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</si>
  <si>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</si>
  <si>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</si>
  <si>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</si>
  <si>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</si>
  <si>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</si>
  <si>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</si>
  <si>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</si>
  <si>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</si>
  <si>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</si>
  <si>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</si>
  <si>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</si>
  <si>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</si>
  <si>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</si>
  <si>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</si>
  <si>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</si>
  <si>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</si>
  <si>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</si>
  <si>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</si>
  <si>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</si>
  <si>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</si>
  <si>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</si>
  <si>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</si>
  <si>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</si>
  <si>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</si>
  <si>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</si>
  <si>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</si>
  <si>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</si>
  <si>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</si>
  <si>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</si>
  <si>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</si>
  <si>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</si>
  <si>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</si>
  <si>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</si>
  <si>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</si>
  <si>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</si>
  <si>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</si>
  <si>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</si>
  <si>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</si>
  <si>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</si>
  <si>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</si>
  <si>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</si>
  <si>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</si>
  <si>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</si>
  <si>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</si>
  <si>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</si>
  <si>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</si>
  <si>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</si>
  <si>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</si>
  <si>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</si>
  <si>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</si>
  <si>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</si>
  <si>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CHILLÁN</t>
  </si>
  <si>
    <t>TODAS LAS COMUNAS DEL ÁREA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</si>
  <si>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</si>
  <si>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KG</t>
  </si>
  <si>
    <t>MEDIO</t>
  </si>
  <si>
    <t>IVA</t>
  </si>
  <si>
    <t>SIEMBRA</t>
  </si>
  <si>
    <t>ABRIL</t>
  </si>
  <si>
    <t>ESCENARIOS COSTO UNITARIO  ($/KG)</t>
  </si>
  <si>
    <t>SEQUÍA</t>
  </si>
  <si>
    <t>Cantidad /Colmena</t>
  </si>
  <si>
    <t>SEMILLA</t>
  </si>
  <si>
    <t>ABRIL-MAYO</t>
  </si>
  <si>
    <t>AGOSTO-SEPTIEMBRE</t>
  </si>
  <si>
    <t>HERBICIDA</t>
  </si>
  <si>
    <t>RENDIMIENTO (KG/HA)</t>
  </si>
  <si>
    <t>PRECIO ESPERADO ($/KG)</t>
  </si>
  <si>
    <t>DICIEMBRE</t>
  </si>
  <si>
    <t>MARZO</t>
  </si>
  <si>
    <t>UREA</t>
  </si>
  <si>
    <t>DESINFECTANTE SEMILLA</t>
  </si>
  <si>
    <t>SOBRE</t>
  </si>
  <si>
    <t>Rendimiento (KG/HA)</t>
  </si>
  <si>
    <t>SEMILLA AVENA</t>
  </si>
  <si>
    <t>MEZCLA 9-41-12</t>
  </si>
  <si>
    <t>Subtotal Costos Mano Obra</t>
  </si>
  <si>
    <t>AVENA GRANO</t>
  </si>
  <si>
    <t>SUPERNOVA</t>
  </si>
  <si>
    <t>MOLINO</t>
  </si>
  <si>
    <t>DESINFECCIÓN SEMILLA</t>
  </si>
  <si>
    <t>MAYO</t>
  </si>
  <si>
    <t>APLICACIÓN HERBICIDA</t>
  </si>
  <si>
    <t>APLICACIÓN FERTILIZANTE</t>
  </si>
  <si>
    <t>AGOSTO-OCTUBRE</t>
  </si>
  <si>
    <t>APLICACIÓN PESTICIDA</t>
  </si>
  <si>
    <t>TRILLA</t>
  </si>
  <si>
    <t>ENERO</t>
  </si>
  <si>
    <t>ARADO CINCEL</t>
  </si>
  <si>
    <t>RASTRAJE</t>
  </si>
  <si>
    <t>MARZO-JULIO</t>
  </si>
  <si>
    <t>APLICACIÓN FUNGICIDA</t>
  </si>
  <si>
    <t>SEPTIEMBRE-OCTUBRE</t>
  </si>
  <si>
    <t>TRILLA MÁQUINA</t>
  </si>
  <si>
    <t>ENERO-FEBRERO</t>
  </si>
  <si>
    <t>MARZO-MAYO</t>
  </si>
  <si>
    <t>FUNGICIDA</t>
  </si>
  <si>
    <t>LTS</t>
  </si>
  <si>
    <t>SACOS</t>
  </si>
  <si>
    <t xml:space="preserve">UNIDAD </t>
  </si>
  <si>
    <t>PROSARO 250 EC</t>
  </si>
  <si>
    <t>MCPA 750 SL</t>
  </si>
  <si>
    <t>ROUNDUP FULL</t>
  </si>
  <si>
    <t>SIEMBRA Y FERTILIZACIÓN</t>
  </si>
  <si>
    <t>Costo unitario ($/KG (*)</t>
  </si>
  <si>
    <t>$/HA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</si>
</sst>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10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justify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9" fillId="10" borderId="48" xfId="0" applyNumberFormat="1" applyFont="1" applyFill="1" applyBorder="1" applyAlignment="1">
      <alignment horizontal="center" vertical="center" wrapText="1"/>
    </xf>
    <xf numFmtId="0" fontId="9" fillId="10" borderId="4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49" fontId="9" fillId="10" borderId="48" xfId="0" applyNumberFormat="1" applyFont="1" applyFill="1" applyBorder="1" applyAlignment="1">
      <alignment horizontal="left" vertical="center" wrapText="1"/>
    </xf>
    <xf numFmtId="165" fontId="3" fillId="3" borderId="16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165" fontId="6" fillId="5" borderId="23" xfId="0" applyNumberFormat="1" applyFont="1" applyFill="1" applyBorder="1" applyAlignment="1">
      <alignment vertical="center" wrapText="1"/>
    </xf>
    <xf numFmtId="165" fontId="6" fillId="3" borderId="24" xfId="0" applyNumberFormat="1" applyFont="1" applyFill="1" applyBorder="1" applyAlignment="1">
      <alignment vertical="center" wrapText="1"/>
    </xf>
    <xf numFmtId="165" fontId="6" fillId="5" borderId="24" xfId="0" applyNumberFormat="1" applyFont="1" applyFill="1" applyBorder="1" applyAlignment="1">
      <alignment vertical="center" wrapText="1"/>
    </xf>
    <xf numFmtId="165" fontId="6" fillId="6" borderId="25" xfId="0" applyNumberFormat="1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164" fontId="6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49" fontId="4" fillId="8" borderId="26" xfId="0" applyNumberFormat="1" applyFont="1" applyFill="1" applyBorder="1" applyAlignment="1">
      <alignment vertical="center" wrapText="1"/>
    </xf>
    <xf numFmtId="49" fontId="4" fillId="8" borderId="20" xfId="0" applyNumberFormat="1" applyFont="1" applyFill="1" applyBorder="1" applyAlignment="1">
      <alignment vertical="center" wrapText="1"/>
    </xf>
    <xf numFmtId="49" fontId="2" fillId="8" borderId="27" xfId="0" applyNumberFormat="1" applyFont="1" applyFill="1" applyBorder="1" applyAlignment="1">
      <alignment vertical="center" wrapText="1"/>
    </xf>
    <xf numFmtId="49" fontId="4" fillId="2" borderId="28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9" fontId="2" fillId="2" borderId="29" xfId="0" applyNumberFormat="1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 wrapText="1"/>
    </xf>
    <xf numFmtId="49" fontId="4" fillId="8" borderId="30" xfId="0" applyNumberFormat="1" applyFont="1" applyFill="1" applyBorder="1" applyAlignment="1">
      <alignment vertical="center" wrapText="1"/>
    </xf>
    <xf numFmtId="165" fontId="4" fillId="8" borderId="31" xfId="0" applyNumberFormat="1" applyFont="1" applyFill="1" applyBorder="1" applyAlignment="1">
      <alignment vertical="center" wrapText="1"/>
    </xf>
    <xf numFmtId="9" fontId="4" fillId="8" borderId="32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6" fillId="7" borderId="18" xfId="0" applyFont="1" applyFill="1" applyBorder="1" applyAlignment="1">
      <alignment vertical="center" wrapText="1"/>
    </xf>
    <xf numFmtId="49" fontId="4" fillId="8" borderId="44" xfId="0" applyNumberFormat="1" applyFont="1" applyFill="1" applyBorder="1" applyAlignment="1">
      <alignment vertical="center" wrapText="1"/>
    </xf>
    <xf numFmtId="1" fontId="4" fillId="8" borderId="45" xfId="0" applyNumberFormat="1" applyFont="1" applyFill="1" applyBorder="1" applyAlignment="1">
      <alignment vertical="center" wrapText="1"/>
    </xf>
    <xf numFmtId="1" fontId="4" fillId="8" borderId="46" xfId="0" applyNumberFormat="1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vertical="center" wrapText="1"/>
    </xf>
    <xf numFmtId="49" fontId="2" fillId="2" borderId="47" xfId="0" applyNumberFormat="1" applyFont="1" applyFill="1" applyBorder="1" applyAlignment="1">
      <alignment vertical="center" wrapText="1"/>
    </xf>
    <xf numFmtId="49" fontId="2" fillId="2" borderId="47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49" fontId="2" fillId="2" borderId="48" xfId="0" applyNumberFormat="1" applyFont="1" applyFill="1" applyBorder="1" applyAlignment="1">
      <alignment vertical="center" wrapText="1"/>
    </xf>
    <xf numFmtId="49" fontId="2" fillId="2" borderId="48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49" fontId="2" fillId="2" borderId="48" xfId="0" applyNumberFormat="1" applyFont="1" applyFill="1" applyBorder="1" applyAlignment="1">
      <alignment horizontal="left" vertical="center" wrapText="1"/>
    </xf>
    <xf numFmtId="165" fontId="2" fillId="2" borderId="48" xfId="0" applyNumberFormat="1" applyFont="1" applyFill="1" applyBorder="1" applyAlignment="1">
      <alignment vertical="center" wrapText="1"/>
    </xf>
    <xf numFmtId="49" fontId="2" fillId="10" borderId="48" xfId="0" applyNumberFormat="1" applyFont="1" applyFill="1" applyBorder="1" applyAlignment="1">
      <alignment horizontal="center" vertical="center" wrapText="1"/>
    </xf>
    <xf numFmtId="165" fontId="3" fillId="3" borderId="70" xfId="0" applyNumberFormat="1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right" vertical="center" wrapText="1"/>
    </xf>
    <xf numFmtId="165" fontId="9" fillId="10" borderId="48" xfId="0" applyNumberFormat="1" applyFont="1" applyFill="1" applyBorder="1" applyAlignment="1">
      <alignment horizontal="right" vertical="center" wrapText="1"/>
    </xf>
    <xf numFmtId="165" fontId="2" fillId="2" borderId="47" xfId="0" applyNumberFormat="1" applyFont="1" applyFill="1" applyBorder="1" applyAlignment="1">
      <alignment horizontal="right" vertical="center" wrapText="1"/>
    </xf>
    <xf numFmtId="165" fontId="2" fillId="2" borderId="48" xfId="0" applyNumberFormat="1" applyFont="1" applyFill="1" applyBorder="1" applyAlignment="1">
      <alignment horizontal="right" vertical="center" wrapText="1"/>
    </xf>
    <xf numFmtId="49" fontId="2" fillId="10" borderId="48" xfId="0" applyNumberFormat="1" applyFont="1" applyFill="1" applyBorder="1" applyAlignment="1">
      <alignment horizontal="left" vertical="center" wrapText="1"/>
    </xf>
    <xf numFmtId="17" fontId="2" fillId="2" borderId="6" xfId="0" applyNumberFormat="1" applyFont="1" applyFill="1" applyBorder="1" applyAlignment="1">
      <alignment horizontal="right" vertical="center" wrapText="1"/>
    </xf>
    <xf numFmtId="49" fontId="2" fillId="10" borderId="6" xfId="0" applyNumberFormat="1" applyFont="1" applyFill="1" applyBorder="1" applyAlignment="1">
      <alignment vertical="center" wrapText="1"/>
    </xf>
    <xf numFmtId="49" fontId="2" fillId="10" borderId="47" xfId="0" applyNumberFormat="1" applyFont="1" applyFill="1" applyBorder="1" applyAlignment="1">
      <alignment vertical="center" wrapText="1"/>
    </xf>
    <xf numFmtId="0" fontId="2" fillId="10" borderId="48" xfId="0" applyNumberFormat="1" applyFont="1" applyFill="1" applyBorder="1" applyAlignment="1">
      <alignment horizontal="center" vertical="center" wrapText="1"/>
    </xf>
    <xf numFmtId="0" fontId="2" fillId="10" borderId="48" xfId="0" applyNumberFormat="1" applyFont="1" applyFill="1" applyBorder="1" applyAlignment="1">
      <alignment vertical="center" wrapText="1"/>
    </xf>
    <xf numFmtId="3" fontId="2" fillId="2" borderId="82" xfId="0" applyNumberFormat="1" applyFont="1" applyFill="1" applyBorder="1" applyAlignment="1">
      <alignment vertical="center" wrapText="1"/>
    </xf>
    <xf numFmtId="165" fontId="3" fillId="3" borderId="48" xfId="0" applyNumberFormat="1" applyFont="1" applyFill="1" applyBorder="1" applyAlignment="1">
      <alignment vertical="center" wrapText="1"/>
    </xf>
    <xf numFmtId="49" fontId="2" fillId="10" borderId="50" xfId="0" applyNumberFormat="1" applyFont="1" applyFill="1" applyBorder="1" applyAlignment="1">
      <alignment vertical="center" wrapText="1"/>
    </xf>
    <xf numFmtId="49" fontId="2" fillId="10" borderId="83" xfId="0" applyNumberFormat="1" applyFont="1" applyFill="1" applyBorder="1" applyAlignment="1">
      <alignment vertical="center" wrapText="1"/>
    </xf>
    <xf numFmtId="165" fontId="2" fillId="2" borderId="84" xfId="0" applyNumberFormat="1" applyFont="1" applyFill="1" applyBorder="1" applyAlignment="1">
      <alignment horizontal="right" vertical="center" wrapText="1"/>
    </xf>
    <xf numFmtId="165" fontId="2" fillId="0" borderId="48" xfId="0" applyNumberFormat="1" applyFont="1" applyBorder="1" applyAlignment="1">
      <alignment vertical="center" wrapText="1"/>
    </xf>
    <xf numFmtId="49" fontId="2" fillId="0" borderId="48" xfId="0" applyNumberFormat="1" applyFont="1" applyFill="1" applyBorder="1" applyAlignment="1">
      <alignment vertical="center" wrapText="1"/>
    </xf>
    <xf numFmtId="0" fontId="2" fillId="0" borderId="48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165" fontId="2" fillId="0" borderId="48" xfId="0" applyNumberFormat="1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165" fontId="2" fillId="0" borderId="47" xfId="0" applyNumberFormat="1" applyFont="1" applyFill="1" applyBorder="1" applyAlignment="1">
      <alignment vertical="center" wrapText="1"/>
    </xf>
    <xf numFmtId="49" fontId="9" fillId="0" borderId="48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6" fillId="5" borderId="54" xfId="0" applyNumberFormat="1" applyFont="1" applyFill="1" applyBorder="1" applyAlignment="1">
      <alignment horizontal="left" vertical="center" wrapText="1"/>
    </xf>
    <xf numFmtId="49" fontId="6" fillId="5" borderId="55" xfId="0" applyNumberFormat="1" applyFont="1" applyFill="1" applyBorder="1" applyAlignment="1">
      <alignment horizontal="left" vertical="center" wrapText="1"/>
    </xf>
    <xf numFmtId="49" fontId="6" fillId="5" borderId="56" xfId="0" applyNumberFormat="1" applyFont="1" applyFill="1" applyBorder="1" applyAlignment="1">
      <alignment horizontal="left" vertical="center" wrapText="1"/>
    </xf>
    <xf numFmtId="49" fontId="6" fillId="5" borderId="59" xfId="0" applyNumberFormat="1" applyFont="1" applyFill="1" applyBorder="1" applyAlignment="1">
      <alignment horizontal="left" vertical="center" wrapText="1"/>
    </xf>
    <xf numFmtId="49" fontId="6" fillId="5" borderId="60" xfId="0" applyNumberFormat="1" applyFont="1" applyFill="1" applyBorder="1" applyAlignment="1">
      <alignment horizontal="left" vertical="center" wrapText="1"/>
    </xf>
    <xf numFmtId="49" fontId="6" fillId="5" borderId="61" xfId="0" applyNumberFormat="1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left" vertical="center" wrapText="1"/>
    </xf>
    <xf numFmtId="49" fontId="2" fillId="2" borderId="40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6" fillId="5" borderId="63" xfId="0" applyNumberFormat="1" applyFont="1" applyFill="1" applyBorder="1" applyAlignment="1">
      <alignment horizontal="left" vertical="center" wrapText="1"/>
    </xf>
    <xf numFmtId="49" fontId="6" fillId="5" borderId="64" xfId="0" applyNumberFormat="1" applyFont="1" applyFill="1" applyBorder="1" applyAlignment="1">
      <alignment horizontal="left" vertical="center" wrapText="1"/>
    </xf>
    <xf numFmtId="49" fontId="6" fillId="5" borderId="65" xfId="0" applyNumberFormat="1" applyFont="1" applyFill="1" applyBorder="1" applyAlignment="1">
      <alignment horizontal="left" vertical="center" wrapText="1"/>
    </xf>
    <xf numFmtId="49" fontId="6" fillId="3" borderId="66" xfId="0" applyNumberFormat="1" applyFont="1" applyFill="1" applyBorder="1" applyAlignment="1">
      <alignment horizontal="left" vertical="center" wrapText="1"/>
    </xf>
    <xf numFmtId="49" fontId="6" fillId="3" borderId="57" xfId="0" applyNumberFormat="1" applyFont="1" applyFill="1" applyBorder="1" applyAlignment="1">
      <alignment horizontal="left" vertical="center" wrapText="1"/>
    </xf>
    <xf numFmtId="49" fontId="6" fillId="3" borderId="58" xfId="0" applyNumberFormat="1" applyFont="1" applyFill="1" applyBorder="1" applyAlignment="1">
      <alignment horizontal="left" vertical="center" wrapText="1"/>
    </xf>
    <xf numFmtId="49" fontId="6" fillId="5" borderId="66" xfId="0" applyNumberFormat="1" applyFont="1" applyFill="1" applyBorder="1" applyAlignment="1">
      <alignment horizontal="left" vertical="center" wrapText="1"/>
    </xf>
    <xf numFmtId="49" fontId="6" fillId="5" borderId="57" xfId="0" applyNumberFormat="1" applyFont="1" applyFill="1" applyBorder="1" applyAlignment="1">
      <alignment horizontal="left" vertical="center" wrapText="1"/>
    </xf>
    <xf numFmtId="49" fontId="6" fillId="5" borderId="58" xfId="0" applyNumberFormat="1" applyFont="1" applyFill="1" applyBorder="1" applyAlignment="1">
      <alignment horizontal="left" vertical="center" wrapText="1"/>
    </xf>
    <xf numFmtId="49" fontId="6" fillId="5" borderId="67" xfId="0" applyNumberFormat="1" applyFont="1" applyFill="1" applyBorder="1" applyAlignment="1">
      <alignment horizontal="left" vertical="center" wrapText="1"/>
    </xf>
    <xf numFmtId="49" fontId="6" fillId="5" borderId="68" xfId="0" applyNumberFormat="1" applyFont="1" applyFill="1" applyBorder="1" applyAlignment="1">
      <alignment horizontal="left" vertical="center" wrapText="1"/>
    </xf>
    <xf numFmtId="49" fontId="6" fillId="5" borderId="6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3" fillId="3" borderId="71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50" xfId="0" applyNumberFormat="1" applyFont="1" applyFill="1" applyBorder="1" applyAlignment="1">
      <alignment horizontal="left" vertical="center" wrapText="1"/>
    </xf>
    <xf numFmtId="49" fontId="2" fillId="2" borderId="51" xfId="0" applyNumberFormat="1" applyFont="1" applyFill="1" applyBorder="1" applyAlignment="1">
      <alignment horizontal="left" vertical="center" wrapText="1"/>
    </xf>
    <xf numFmtId="49" fontId="2" fillId="2" borderId="41" xfId="0" applyNumberFormat="1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horizontal="left" vertical="center" wrapText="1"/>
    </xf>
    <xf numFmtId="49" fontId="2" fillId="2" borderId="43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38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5" fillId="9" borderId="52" xfId="0" applyNumberFormat="1" applyFont="1" applyFill="1" applyBorder="1" applyAlignment="1">
      <alignment horizontal="center" vertical="center" wrapText="1"/>
    </xf>
    <xf numFmtId="49" fontId="5" fillId="9" borderId="42" xfId="0" applyNumberFormat="1" applyFont="1" applyFill="1" applyBorder="1" applyAlignment="1">
      <alignment horizontal="center" vertical="center" wrapText="1"/>
    </xf>
    <xf numFmtId="49" fontId="5" fillId="9" borderId="53" xfId="0" applyNumberFormat="1" applyFont="1" applyFill="1" applyBorder="1" applyAlignment="1">
      <alignment horizontal="center" vertical="center" wrapText="1"/>
    </xf>
    <xf numFmtId="49" fontId="5" fillId="9" borderId="33" xfId="0" applyNumberFormat="1" applyFont="1" applyFill="1" applyBorder="1" applyAlignment="1">
      <alignment horizontal="center" vertical="center" wrapText="1"/>
    </xf>
    <xf numFmtId="49" fontId="5" fillId="9" borderId="34" xfId="0" applyNumberFormat="1" applyFont="1" applyFill="1" applyBorder="1" applyAlignment="1">
      <alignment horizontal="center" vertical="center" wrapText="1"/>
    </xf>
    <xf numFmtId="49" fontId="5" fillId="9" borderId="35" xfId="0" applyNumberFormat="1" applyFont="1" applyFill="1" applyBorder="1" applyAlignment="1">
      <alignment horizontal="center" vertical="center" wrapText="1"/>
    </xf>
    <xf numFmtId="49" fontId="3" fillId="3" borderId="81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49" fontId="4" fillId="0" borderId="78" xfId="0" applyNumberFormat="1" applyFont="1" applyFill="1" applyBorder="1" applyAlignment="1">
      <alignment horizontal="left" vertical="center" wrapText="1"/>
    </xf>
    <xf numFmtId="49" fontId="4" fillId="0" borderId="79" xfId="0" applyNumberFormat="1" applyFont="1" applyFill="1" applyBorder="1" applyAlignment="1">
      <alignment horizontal="left" vertical="center" wrapText="1"/>
    </xf>
    <xf numFmtId="49" fontId="4" fillId="0" borderId="8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876300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workbookViewId="0">
      <selection activeCell="I3" sqref="I3"/>
    </sheetView>
  </sheetViews>
  <sheetFormatPr baseColWidth="10" defaultColWidth="10.85546875" defaultRowHeight="11.25" customHeight="1" x14ac:dyDescent="0.25"/>
  <cols>
    <col min="1" max="1" width="4.42578125" style="16" customWidth="1"/>
    <col min="2" max="2" width="16" style="16" customWidth="1"/>
    <col min="3" max="3" width="17.5703125" style="16" customWidth="1"/>
    <col min="4" max="4" width="9.42578125" style="16" customWidth="1"/>
    <col min="5" max="5" width="16.5703125" style="16" customWidth="1"/>
    <col min="6" max="6" width="11" style="16" customWidth="1"/>
    <col min="7" max="7" width="15.7109375" style="16" customWidth="1"/>
    <col min="8" max="255" width="10.85546875" style="16" customWidth="1"/>
    <col min="256" max="16384" width="10.85546875" style="17"/>
  </cols>
  <sheetData>
    <row r="1" spans="1:7" ht="15" customHeight="1" x14ac:dyDescent="0.25">
      <c r="A1" s="15"/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5" customHeight="1" x14ac:dyDescent="0.25">
      <c r="A4" s="15"/>
      <c r="B4" s="15"/>
      <c r="C4" s="15"/>
      <c r="D4" s="15"/>
      <c r="E4" s="15"/>
      <c r="F4" s="15"/>
      <c r="G4" s="15"/>
    </row>
    <row r="5" spans="1:7" ht="15" customHeight="1" x14ac:dyDescent="0.25">
      <c r="A5" s="15"/>
      <c r="B5" s="15"/>
      <c r="C5" s="15"/>
      <c r="D5" s="15"/>
      <c r="E5" s="15"/>
      <c r="F5" s="15"/>
      <c r="G5" s="15"/>
    </row>
    <row r="6" spans="1:7" ht="15" customHeight="1" x14ac:dyDescent="0.25">
      <c r="A6" s="15"/>
      <c r="B6" s="15"/>
      <c r="C6" s="15"/>
      <c r="D6" s="15"/>
      <c r="E6" s="15"/>
      <c r="F6" s="15"/>
      <c r="G6" s="15"/>
    </row>
    <row r="7" spans="1:7" ht="15" customHeight="1" x14ac:dyDescent="0.25">
      <c r="A7" s="15"/>
      <c r="B7" s="15"/>
      <c r="C7" s="15"/>
      <c r="D7" s="15"/>
      <c r="E7" s="15"/>
      <c r="F7" s="15"/>
      <c r="G7" s="15"/>
    </row>
    <row r="8" spans="1:7" ht="15" customHeight="1" x14ac:dyDescent="0.25">
      <c r="A8" s="15"/>
      <c r="B8" s="18"/>
      <c r="C8" s="19"/>
      <c r="D8" s="15"/>
      <c r="E8" s="19"/>
      <c r="F8" s="19"/>
      <c r="G8" s="19"/>
    </row>
    <row r="9" spans="1:7" x14ac:dyDescent="0.25">
      <c r="A9" s="20"/>
      <c r="B9" s="5" t="s">
        <v>0</v>
      </c>
      <c r="C9" s="2" t="s">
        <v>83</v>
      </c>
      <c r="D9" s="21"/>
      <c r="E9" s="144" t="s">
        <v>72</v>
      </c>
      <c r="F9" s="145"/>
      <c r="G9" s="22">
        <v>6000</v>
      </c>
    </row>
    <row r="10" spans="1:7" x14ac:dyDescent="0.25">
      <c r="A10" s="20"/>
      <c r="B10" s="1" t="s">
        <v>1</v>
      </c>
      <c r="C10" s="2" t="s">
        <v>84</v>
      </c>
      <c r="D10" s="21"/>
      <c r="E10" s="113" t="s">
        <v>2</v>
      </c>
      <c r="F10" s="114"/>
      <c r="G10" s="2" t="s">
        <v>75</v>
      </c>
    </row>
    <row r="11" spans="1:7" x14ac:dyDescent="0.25">
      <c r="A11" s="20"/>
      <c r="B11" s="1" t="s">
        <v>3</v>
      </c>
      <c r="C11" s="2" t="s">
        <v>61</v>
      </c>
      <c r="D11" s="21"/>
      <c r="E11" s="113" t="s">
        <v>73</v>
      </c>
      <c r="F11" s="114"/>
      <c r="G11" s="112">
        <v>300</v>
      </c>
    </row>
    <row r="12" spans="1:7" ht="11.25" customHeight="1" x14ac:dyDescent="0.25">
      <c r="A12" s="20"/>
      <c r="B12" s="1" t="s">
        <v>4</v>
      </c>
      <c r="C12" s="2" t="s">
        <v>56</v>
      </c>
      <c r="D12" s="21"/>
      <c r="E12" s="146" t="s">
        <v>5</v>
      </c>
      <c r="F12" s="147"/>
      <c r="G12" s="10">
        <f>(G9*G11)</f>
        <v>1800000</v>
      </c>
    </row>
    <row r="13" spans="1:7" x14ac:dyDescent="0.25">
      <c r="A13" s="20"/>
      <c r="B13" s="1" t="s">
        <v>6</v>
      </c>
      <c r="C13" s="2" t="s">
        <v>57</v>
      </c>
      <c r="D13" s="21"/>
      <c r="E13" s="113" t="s">
        <v>7</v>
      </c>
      <c r="F13" s="114"/>
      <c r="G13" s="2" t="s">
        <v>85</v>
      </c>
    </row>
    <row r="14" spans="1:7" ht="21.75" customHeight="1" x14ac:dyDescent="0.25">
      <c r="A14" s="20"/>
      <c r="B14" s="1" t="s">
        <v>8</v>
      </c>
      <c r="C14" s="82" t="s">
        <v>58</v>
      </c>
      <c r="D14" s="21"/>
      <c r="E14" s="113" t="s">
        <v>9</v>
      </c>
      <c r="F14" s="114"/>
      <c r="G14" s="2" t="s">
        <v>74</v>
      </c>
    </row>
    <row r="15" spans="1:7" ht="25.5" customHeight="1" x14ac:dyDescent="0.25">
      <c r="A15" s="20"/>
      <c r="B15" s="1" t="s">
        <v>10</v>
      </c>
      <c r="C15" s="87">
        <v>44197</v>
      </c>
      <c r="D15" s="21"/>
      <c r="E15" s="113" t="s">
        <v>11</v>
      </c>
      <c r="F15" s="114"/>
      <c r="G15" s="2" t="s">
        <v>66</v>
      </c>
    </row>
    <row r="16" spans="1:7" ht="12" customHeight="1" x14ac:dyDescent="0.25">
      <c r="A16" s="15"/>
      <c r="B16" s="6"/>
      <c r="C16" s="23"/>
      <c r="D16" s="19"/>
      <c r="E16" s="24"/>
      <c r="F16" s="24"/>
      <c r="G16" s="7"/>
    </row>
    <row r="17" spans="1:7" ht="12" customHeight="1" x14ac:dyDescent="0.25">
      <c r="A17" s="25"/>
      <c r="B17" s="115" t="s">
        <v>12</v>
      </c>
      <c r="C17" s="116"/>
      <c r="D17" s="116"/>
      <c r="E17" s="116"/>
      <c r="F17" s="116"/>
      <c r="G17" s="116"/>
    </row>
    <row r="18" spans="1:7" ht="12" customHeight="1" x14ac:dyDescent="0.25">
      <c r="A18" s="15"/>
      <c r="B18" s="26"/>
      <c r="C18" s="27"/>
      <c r="D18" s="27"/>
      <c r="E18" s="27"/>
      <c r="F18" s="28"/>
      <c r="G18" s="28"/>
    </row>
    <row r="19" spans="1:7" ht="12" customHeight="1" x14ac:dyDescent="0.25">
      <c r="A19" s="20"/>
      <c r="B19" s="117" t="s">
        <v>13</v>
      </c>
      <c r="C19" s="118"/>
      <c r="D19" s="118"/>
      <c r="E19" s="118"/>
      <c r="F19" s="118"/>
      <c r="G19" s="119"/>
    </row>
    <row r="20" spans="1:7" ht="24" customHeight="1" x14ac:dyDescent="0.25">
      <c r="A20" s="25"/>
      <c r="B20" s="8" t="s">
        <v>14</v>
      </c>
      <c r="C20" s="8" t="s">
        <v>15</v>
      </c>
      <c r="D20" s="8" t="s">
        <v>16</v>
      </c>
      <c r="E20" s="8" t="s">
        <v>17</v>
      </c>
      <c r="F20" s="8" t="s">
        <v>18</v>
      </c>
      <c r="G20" s="8" t="s">
        <v>19</v>
      </c>
    </row>
    <row r="21" spans="1:7" ht="22.5" x14ac:dyDescent="0.25">
      <c r="A21" s="25"/>
      <c r="B21" s="11" t="s">
        <v>86</v>
      </c>
      <c r="C21" s="3" t="s">
        <v>20</v>
      </c>
      <c r="D21" s="4">
        <v>0.3</v>
      </c>
      <c r="E21" s="88" t="s">
        <v>69</v>
      </c>
      <c r="F21" s="10">
        <v>15000</v>
      </c>
      <c r="G21" s="10">
        <f>(D21*F21)</f>
        <v>4500</v>
      </c>
    </row>
    <row r="22" spans="1:7" x14ac:dyDescent="0.25">
      <c r="A22" s="25"/>
      <c r="B22" s="11" t="s">
        <v>63</v>
      </c>
      <c r="C22" s="3" t="s">
        <v>20</v>
      </c>
      <c r="D22" s="4">
        <v>0.5</v>
      </c>
      <c r="E22" s="88" t="s">
        <v>87</v>
      </c>
      <c r="F22" s="10">
        <v>15000</v>
      </c>
      <c r="G22" s="10">
        <f t="shared" ref="G22:G26" si="0">(D22*F22)</f>
        <v>7500</v>
      </c>
    </row>
    <row r="23" spans="1:7" ht="22.5" x14ac:dyDescent="0.25">
      <c r="A23" s="25"/>
      <c r="B23" s="67" t="s">
        <v>88</v>
      </c>
      <c r="C23" s="3" t="s">
        <v>20</v>
      </c>
      <c r="D23" s="4">
        <v>0.8</v>
      </c>
      <c r="E23" s="94" t="s">
        <v>69</v>
      </c>
      <c r="F23" s="10">
        <v>15000</v>
      </c>
      <c r="G23" s="96">
        <f t="shared" si="0"/>
        <v>12000</v>
      </c>
    </row>
    <row r="24" spans="1:7" ht="22.5" x14ac:dyDescent="0.25">
      <c r="A24" s="35"/>
      <c r="B24" s="69" t="s">
        <v>89</v>
      </c>
      <c r="C24" s="70" t="s">
        <v>20</v>
      </c>
      <c r="D24" s="71">
        <v>1</v>
      </c>
      <c r="E24" s="95" t="s">
        <v>90</v>
      </c>
      <c r="F24" s="10">
        <v>15000</v>
      </c>
      <c r="G24" s="96">
        <f t="shared" si="0"/>
        <v>15000</v>
      </c>
    </row>
    <row r="25" spans="1:7" x14ac:dyDescent="0.25">
      <c r="A25" s="35"/>
      <c r="B25" s="69" t="s">
        <v>91</v>
      </c>
      <c r="C25" s="70" t="s">
        <v>20</v>
      </c>
      <c r="D25" s="71">
        <v>0.8</v>
      </c>
      <c r="E25" s="89" t="s">
        <v>90</v>
      </c>
      <c r="F25" s="10">
        <v>15000</v>
      </c>
      <c r="G25" s="84">
        <f t="shared" si="0"/>
        <v>12000</v>
      </c>
    </row>
    <row r="26" spans="1:7" x14ac:dyDescent="0.25">
      <c r="A26" s="35"/>
      <c r="B26" s="72" t="s">
        <v>92</v>
      </c>
      <c r="C26" s="73" t="s">
        <v>20</v>
      </c>
      <c r="D26" s="74">
        <v>2</v>
      </c>
      <c r="E26" s="68" t="s">
        <v>93</v>
      </c>
      <c r="F26" s="10">
        <v>15000</v>
      </c>
      <c r="G26" s="84">
        <f t="shared" si="0"/>
        <v>30000</v>
      </c>
    </row>
    <row r="27" spans="1:7" ht="12.75" customHeight="1" x14ac:dyDescent="0.25">
      <c r="A27" s="25"/>
      <c r="B27" s="161" t="s">
        <v>82</v>
      </c>
      <c r="C27" s="162"/>
      <c r="D27" s="162"/>
      <c r="E27" s="162"/>
      <c r="F27" s="162"/>
      <c r="G27" s="93">
        <f>SUM(G21:G25)</f>
        <v>51000</v>
      </c>
    </row>
    <row r="28" spans="1:7" ht="12" customHeight="1" x14ac:dyDescent="0.25">
      <c r="A28" s="15"/>
      <c r="B28" s="26"/>
      <c r="C28" s="28"/>
      <c r="D28" s="28"/>
      <c r="E28" s="28"/>
      <c r="F28" s="29"/>
      <c r="G28" s="92"/>
    </row>
    <row r="29" spans="1:7" ht="12" customHeight="1" x14ac:dyDescent="0.25">
      <c r="A29" s="20"/>
      <c r="B29" s="120" t="s">
        <v>21</v>
      </c>
      <c r="C29" s="121"/>
      <c r="D29" s="121"/>
      <c r="E29" s="121"/>
      <c r="F29" s="121"/>
      <c r="G29" s="122"/>
    </row>
    <row r="30" spans="1:7" ht="24" customHeight="1" x14ac:dyDescent="0.25">
      <c r="A30" s="20"/>
      <c r="B30" s="12" t="s">
        <v>14</v>
      </c>
      <c r="C30" s="12" t="s">
        <v>15</v>
      </c>
      <c r="D30" s="12" t="s">
        <v>16</v>
      </c>
      <c r="E30" s="12" t="s">
        <v>17</v>
      </c>
      <c r="F30" s="12" t="s">
        <v>18</v>
      </c>
      <c r="G30" s="12" t="s">
        <v>19</v>
      </c>
    </row>
    <row r="31" spans="1:7" x14ac:dyDescent="0.25">
      <c r="A31" s="35"/>
      <c r="B31" s="79"/>
      <c r="C31" s="80"/>
      <c r="D31" s="80"/>
      <c r="E31" s="81"/>
      <c r="F31" s="76"/>
      <c r="G31" s="76"/>
    </row>
    <row r="32" spans="1:7" ht="12" customHeight="1" x14ac:dyDescent="0.25">
      <c r="A32" s="20"/>
      <c r="B32" s="142" t="s">
        <v>22</v>
      </c>
      <c r="C32" s="143"/>
      <c r="D32" s="143"/>
      <c r="E32" s="143"/>
      <c r="F32" s="143"/>
      <c r="G32" s="93">
        <f>SUM(G31:G31)</f>
        <v>0</v>
      </c>
    </row>
    <row r="33" spans="1:11" ht="12" customHeight="1" x14ac:dyDescent="0.25">
      <c r="A33" s="15"/>
      <c r="B33" s="30"/>
      <c r="C33" s="31"/>
      <c r="D33" s="31"/>
      <c r="E33" s="31"/>
      <c r="F33" s="32"/>
      <c r="G33" s="92"/>
    </row>
    <row r="34" spans="1:11" ht="12" customHeight="1" x14ac:dyDescent="0.25">
      <c r="A34" s="20"/>
      <c r="B34" s="120" t="s">
        <v>23</v>
      </c>
      <c r="C34" s="121"/>
      <c r="D34" s="121"/>
      <c r="E34" s="121"/>
      <c r="F34" s="121"/>
      <c r="G34" s="122"/>
    </row>
    <row r="35" spans="1:11" ht="24" customHeight="1" x14ac:dyDescent="0.25">
      <c r="A35" s="20"/>
      <c r="B35" s="12" t="s">
        <v>14</v>
      </c>
      <c r="C35" s="12" t="s">
        <v>15</v>
      </c>
      <c r="D35" s="12" t="s">
        <v>16</v>
      </c>
      <c r="E35" s="12" t="s">
        <v>17</v>
      </c>
      <c r="F35" s="12" t="s">
        <v>18</v>
      </c>
      <c r="G35" s="9" t="s">
        <v>19</v>
      </c>
    </row>
    <row r="36" spans="1:11" x14ac:dyDescent="0.25">
      <c r="A36" s="35"/>
      <c r="B36" s="98" t="s">
        <v>94</v>
      </c>
      <c r="C36" s="73" t="s">
        <v>24</v>
      </c>
      <c r="D36" s="74">
        <v>0.125</v>
      </c>
      <c r="E36" s="75" t="s">
        <v>64</v>
      </c>
      <c r="F36" s="85">
        <v>480000</v>
      </c>
      <c r="G36" s="96">
        <f t="shared" ref="G36:G41" si="1">F36*D36</f>
        <v>60000</v>
      </c>
    </row>
    <row r="37" spans="1:11" x14ac:dyDescent="0.25">
      <c r="A37" s="35"/>
      <c r="B37" s="98" t="s">
        <v>95</v>
      </c>
      <c r="C37" s="73" t="s">
        <v>24</v>
      </c>
      <c r="D37" s="74">
        <v>0.25</v>
      </c>
      <c r="E37" s="75" t="s">
        <v>64</v>
      </c>
      <c r="F37" s="85">
        <v>320000</v>
      </c>
      <c r="G37" s="96">
        <f t="shared" si="1"/>
        <v>80000</v>
      </c>
    </row>
    <row r="38" spans="1:11" ht="22.5" x14ac:dyDescent="0.25">
      <c r="A38" s="35"/>
      <c r="B38" s="98" t="s">
        <v>109</v>
      </c>
      <c r="C38" s="73" t="s">
        <v>24</v>
      </c>
      <c r="D38" s="74">
        <v>0.125</v>
      </c>
      <c r="E38" s="75" t="s">
        <v>64</v>
      </c>
      <c r="F38" s="85">
        <v>320000</v>
      </c>
      <c r="G38" s="96">
        <f t="shared" si="1"/>
        <v>40000</v>
      </c>
    </row>
    <row r="39" spans="1:11" ht="22.5" x14ac:dyDescent="0.25">
      <c r="A39" s="35"/>
      <c r="B39" s="98" t="s">
        <v>88</v>
      </c>
      <c r="C39" s="77" t="s">
        <v>24</v>
      </c>
      <c r="D39" s="90">
        <v>0.25</v>
      </c>
      <c r="E39" s="86" t="s">
        <v>96</v>
      </c>
      <c r="F39" s="85">
        <v>120000</v>
      </c>
      <c r="G39" s="96">
        <f t="shared" si="1"/>
        <v>30000</v>
      </c>
    </row>
    <row r="40" spans="1:11" ht="22.5" x14ac:dyDescent="0.25">
      <c r="A40" s="47"/>
      <c r="B40" s="99" t="s">
        <v>97</v>
      </c>
      <c r="C40" s="77" t="s">
        <v>24</v>
      </c>
      <c r="D40" s="90">
        <v>0.125</v>
      </c>
      <c r="E40" s="91" t="s">
        <v>98</v>
      </c>
      <c r="F40" s="85">
        <v>120000</v>
      </c>
      <c r="G40" s="96">
        <f t="shared" si="1"/>
        <v>15000</v>
      </c>
    </row>
    <row r="41" spans="1:11" ht="11.25" customHeight="1" x14ac:dyDescent="0.25">
      <c r="B41" s="99" t="s">
        <v>99</v>
      </c>
      <c r="C41" s="77" t="s">
        <v>24</v>
      </c>
      <c r="D41" s="90">
        <v>0.125</v>
      </c>
      <c r="E41" s="91" t="s">
        <v>100</v>
      </c>
      <c r="F41" s="97">
        <v>400000</v>
      </c>
      <c r="G41" s="85">
        <f t="shared" si="1"/>
        <v>50000</v>
      </c>
    </row>
    <row r="42" spans="1:11" ht="11.25" customHeight="1" x14ac:dyDescent="0.25">
      <c r="A42" s="20"/>
      <c r="B42" s="126" t="s">
        <v>25</v>
      </c>
      <c r="C42" s="127"/>
      <c r="D42" s="127"/>
      <c r="E42" s="127"/>
      <c r="F42" s="128"/>
      <c r="G42" s="78">
        <f>SUM(G36:G41)</f>
        <v>275000</v>
      </c>
    </row>
    <row r="43" spans="1:11" ht="12" customHeight="1" x14ac:dyDescent="0.25">
      <c r="A43" s="15"/>
      <c r="B43" s="30"/>
      <c r="C43" s="31"/>
      <c r="D43" s="31"/>
      <c r="E43" s="31"/>
      <c r="F43" s="32"/>
      <c r="G43" s="32"/>
    </row>
    <row r="44" spans="1:11" ht="12" customHeight="1" x14ac:dyDescent="0.25">
      <c r="A44" s="20"/>
      <c r="B44" s="120" t="s">
        <v>26</v>
      </c>
      <c r="C44" s="121"/>
      <c r="D44" s="121"/>
      <c r="E44" s="121"/>
      <c r="F44" s="121"/>
      <c r="G44" s="122"/>
    </row>
    <row r="45" spans="1:11" ht="24" customHeight="1" x14ac:dyDescent="0.25">
      <c r="A45" s="20"/>
      <c r="B45" s="9" t="s">
        <v>27</v>
      </c>
      <c r="C45" s="9" t="s">
        <v>28</v>
      </c>
      <c r="D45" s="9" t="s">
        <v>67</v>
      </c>
      <c r="E45" s="9" t="s">
        <v>17</v>
      </c>
      <c r="F45" s="9" t="s">
        <v>18</v>
      </c>
      <c r="G45" s="9" t="s">
        <v>19</v>
      </c>
      <c r="K45" s="33"/>
    </row>
    <row r="46" spans="1:11" ht="12.75" customHeight="1" x14ac:dyDescent="0.25">
      <c r="A46" s="25"/>
      <c r="B46" s="169" t="s">
        <v>68</v>
      </c>
      <c r="C46" s="170"/>
      <c r="D46" s="170"/>
      <c r="E46" s="170"/>
      <c r="F46" s="170"/>
      <c r="G46" s="171"/>
      <c r="K46" s="33"/>
    </row>
    <row r="47" spans="1:11" x14ac:dyDescent="0.25">
      <c r="A47" s="35"/>
      <c r="B47" s="100" t="s">
        <v>80</v>
      </c>
      <c r="C47" s="101" t="s">
        <v>60</v>
      </c>
      <c r="D47" s="102">
        <v>150</v>
      </c>
      <c r="E47" s="100" t="s">
        <v>101</v>
      </c>
      <c r="F47" s="103">
        <v>300</v>
      </c>
      <c r="G47" s="103">
        <f>D47*F47</f>
        <v>45000</v>
      </c>
      <c r="K47" s="33"/>
    </row>
    <row r="48" spans="1:11" ht="22.5" x14ac:dyDescent="0.25">
      <c r="A48" s="35"/>
      <c r="B48" s="100" t="s">
        <v>77</v>
      </c>
      <c r="C48" s="101" t="s">
        <v>78</v>
      </c>
      <c r="D48" s="102">
        <v>1</v>
      </c>
      <c r="E48" s="100" t="s">
        <v>101</v>
      </c>
      <c r="F48" s="103">
        <v>3190</v>
      </c>
      <c r="G48" s="103">
        <f>D48*F48</f>
        <v>3190</v>
      </c>
      <c r="K48" s="33"/>
    </row>
    <row r="49" spans="1:7" ht="12.75" customHeight="1" x14ac:dyDescent="0.25">
      <c r="A49" s="25"/>
      <c r="B49" s="166" t="s">
        <v>30</v>
      </c>
      <c r="C49" s="167"/>
      <c r="D49" s="167"/>
      <c r="E49" s="167"/>
      <c r="F49" s="167"/>
      <c r="G49" s="168"/>
    </row>
    <row r="50" spans="1:7" x14ac:dyDescent="0.25">
      <c r="A50" s="35"/>
      <c r="B50" s="98" t="s">
        <v>81</v>
      </c>
      <c r="C50" s="101" t="s">
        <v>60</v>
      </c>
      <c r="D50" s="104">
        <v>250</v>
      </c>
      <c r="E50" s="100" t="s">
        <v>69</v>
      </c>
      <c r="F50" s="105">
        <v>434</v>
      </c>
      <c r="G50" s="105">
        <f>(D50*F50)</f>
        <v>108500</v>
      </c>
    </row>
    <row r="51" spans="1:7" x14ac:dyDescent="0.25">
      <c r="A51" s="35"/>
      <c r="B51" s="98" t="s">
        <v>76</v>
      </c>
      <c r="C51" s="101" t="s">
        <v>60</v>
      </c>
      <c r="D51" s="104">
        <v>150</v>
      </c>
      <c r="E51" s="100" t="s">
        <v>98</v>
      </c>
      <c r="F51" s="105">
        <v>390</v>
      </c>
      <c r="G51" s="105">
        <f>(D51*F51)</f>
        <v>58500</v>
      </c>
    </row>
    <row r="52" spans="1:7" ht="12.75" customHeight="1" x14ac:dyDescent="0.25">
      <c r="A52" s="25"/>
      <c r="B52" s="163" t="s">
        <v>71</v>
      </c>
      <c r="C52" s="164"/>
      <c r="D52" s="164"/>
      <c r="E52" s="164"/>
      <c r="F52" s="164"/>
      <c r="G52" s="165"/>
    </row>
    <row r="53" spans="1:7" x14ac:dyDescent="0.25">
      <c r="A53" s="25"/>
      <c r="B53" s="106" t="s">
        <v>108</v>
      </c>
      <c r="C53" s="107" t="s">
        <v>103</v>
      </c>
      <c r="D53" s="108">
        <v>2.5</v>
      </c>
      <c r="E53" s="109" t="s">
        <v>87</v>
      </c>
      <c r="F53" s="110">
        <v>14990</v>
      </c>
      <c r="G53" s="110">
        <f>D53*F53</f>
        <v>37475</v>
      </c>
    </row>
    <row r="54" spans="1:7" x14ac:dyDescent="0.25">
      <c r="A54" s="35"/>
      <c r="B54" s="98" t="s">
        <v>107</v>
      </c>
      <c r="C54" s="101" t="s">
        <v>103</v>
      </c>
      <c r="D54" s="104">
        <v>0.5</v>
      </c>
      <c r="E54" s="100" t="s">
        <v>70</v>
      </c>
      <c r="F54" s="105">
        <v>11025</v>
      </c>
      <c r="G54" s="105">
        <f>D54*F54</f>
        <v>5512.5</v>
      </c>
    </row>
    <row r="55" spans="1:7" ht="12.75" customHeight="1" x14ac:dyDescent="0.25">
      <c r="A55" s="35"/>
      <c r="B55" s="141" t="s">
        <v>102</v>
      </c>
      <c r="C55" s="141"/>
      <c r="D55" s="141"/>
      <c r="E55" s="141"/>
      <c r="F55" s="141"/>
      <c r="G55" s="141"/>
    </row>
    <row r="56" spans="1:7" x14ac:dyDescent="0.25">
      <c r="A56" s="35"/>
      <c r="B56" s="98" t="s">
        <v>106</v>
      </c>
      <c r="C56" s="101" t="s">
        <v>103</v>
      </c>
      <c r="D56" s="104">
        <v>1</v>
      </c>
      <c r="E56" s="100" t="s">
        <v>98</v>
      </c>
      <c r="F56" s="105">
        <v>36602</v>
      </c>
      <c r="G56" s="105">
        <f>D56*F56</f>
        <v>36602</v>
      </c>
    </row>
    <row r="57" spans="1:7" ht="13.5" customHeight="1" x14ac:dyDescent="0.25">
      <c r="A57" s="20"/>
      <c r="B57" s="126" t="s">
        <v>31</v>
      </c>
      <c r="C57" s="127"/>
      <c r="D57" s="127"/>
      <c r="E57" s="127"/>
      <c r="F57" s="128"/>
      <c r="G57" s="78">
        <f>SUM(G46:G56)</f>
        <v>294779.5</v>
      </c>
    </row>
    <row r="58" spans="1:7" ht="12" customHeight="1" x14ac:dyDescent="0.25">
      <c r="A58" s="15"/>
      <c r="B58" s="30"/>
      <c r="C58" s="31"/>
      <c r="D58" s="31"/>
      <c r="E58" s="34"/>
      <c r="F58" s="32"/>
      <c r="G58" s="32"/>
    </row>
    <row r="59" spans="1:7" ht="12" customHeight="1" x14ac:dyDescent="0.25">
      <c r="A59" s="20"/>
      <c r="B59" s="120" t="s">
        <v>32</v>
      </c>
      <c r="C59" s="121"/>
      <c r="D59" s="121"/>
      <c r="E59" s="121"/>
      <c r="F59" s="121"/>
      <c r="G59" s="122"/>
    </row>
    <row r="60" spans="1:7" ht="24" customHeight="1" x14ac:dyDescent="0.25">
      <c r="A60" s="20"/>
      <c r="B60" s="12" t="s">
        <v>33</v>
      </c>
      <c r="C60" s="12" t="s">
        <v>28</v>
      </c>
      <c r="D60" s="12" t="s">
        <v>29</v>
      </c>
      <c r="E60" s="12" t="s">
        <v>17</v>
      </c>
      <c r="F60" s="12" t="s">
        <v>18</v>
      </c>
      <c r="G60" s="12" t="s">
        <v>19</v>
      </c>
    </row>
    <row r="61" spans="1:7" x14ac:dyDescent="0.25">
      <c r="A61" s="35"/>
      <c r="B61" s="111" t="s">
        <v>104</v>
      </c>
      <c r="C61" s="13" t="s">
        <v>105</v>
      </c>
      <c r="D61" s="14">
        <v>150</v>
      </c>
      <c r="E61" s="36" t="s">
        <v>93</v>
      </c>
      <c r="F61" s="83">
        <v>355</v>
      </c>
      <c r="G61" s="83">
        <f>D61*F61</f>
        <v>53250</v>
      </c>
    </row>
    <row r="62" spans="1:7" ht="13.5" customHeight="1" x14ac:dyDescent="0.25">
      <c r="A62" s="20"/>
      <c r="B62" s="126" t="s">
        <v>34</v>
      </c>
      <c r="C62" s="127"/>
      <c r="D62" s="127"/>
      <c r="E62" s="127"/>
      <c r="F62" s="128"/>
      <c r="G62" s="37">
        <f>SUM(G61:G61)</f>
        <v>53250</v>
      </c>
    </row>
    <row r="63" spans="1:7" ht="12" customHeight="1" x14ac:dyDescent="0.25">
      <c r="A63" s="15"/>
      <c r="B63" s="38"/>
      <c r="C63" s="38"/>
      <c r="D63" s="38"/>
      <c r="E63" s="38"/>
      <c r="F63" s="39"/>
      <c r="G63" s="39"/>
    </row>
    <row r="64" spans="1:7" ht="11.25" customHeight="1" x14ac:dyDescent="0.25">
      <c r="A64" s="35"/>
      <c r="B64" s="129" t="s">
        <v>35</v>
      </c>
      <c r="C64" s="130"/>
      <c r="D64" s="130"/>
      <c r="E64" s="130"/>
      <c r="F64" s="131"/>
      <c r="G64" s="40">
        <f>G27+G42+G57+G62</f>
        <v>674029.5</v>
      </c>
    </row>
    <row r="65" spans="1:7" ht="12" customHeight="1" x14ac:dyDescent="0.25">
      <c r="A65" s="35"/>
      <c r="B65" s="132" t="s">
        <v>36</v>
      </c>
      <c r="C65" s="133"/>
      <c r="D65" s="133"/>
      <c r="E65" s="133"/>
      <c r="F65" s="134"/>
      <c r="G65" s="41">
        <f>G64*0.05</f>
        <v>33701.474999999999</v>
      </c>
    </row>
    <row r="66" spans="1:7" ht="12" customHeight="1" x14ac:dyDescent="0.25">
      <c r="A66" s="35"/>
      <c r="B66" s="135" t="s">
        <v>37</v>
      </c>
      <c r="C66" s="136"/>
      <c r="D66" s="136"/>
      <c r="E66" s="136"/>
      <c r="F66" s="137"/>
      <c r="G66" s="42">
        <f>G65+G64</f>
        <v>707730.97499999998</v>
      </c>
    </row>
    <row r="67" spans="1:7" ht="12" customHeight="1" x14ac:dyDescent="0.25">
      <c r="A67" s="35"/>
      <c r="B67" s="132" t="s">
        <v>38</v>
      </c>
      <c r="C67" s="133"/>
      <c r="D67" s="133"/>
      <c r="E67" s="133"/>
      <c r="F67" s="134"/>
      <c r="G67" s="41">
        <f>G12</f>
        <v>1800000</v>
      </c>
    </row>
    <row r="68" spans="1:7" ht="11.25" customHeight="1" x14ac:dyDescent="0.25">
      <c r="A68" s="35"/>
      <c r="B68" s="138" t="s">
        <v>39</v>
      </c>
      <c r="C68" s="139"/>
      <c r="D68" s="139"/>
      <c r="E68" s="139"/>
      <c r="F68" s="140"/>
      <c r="G68" s="43">
        <f>G67-G66</f>
        <v>1092269.0249999999</v>
      </c>
    </row>
    <row r="69" spans="1:7" ht="12" customHeight="1" x14ac:dyDescent="0.25">
      <c r="A69" s="35"/>
      <c r="B69" s="44" t="s">
        <v>40</v>
      </c>
      <c r="C69" s="45"/>
      <c r="D69" s="45"/>
      <c r="E69" s="45"/>
      <c r="F69" s="45"/>
      <c r="G69" s="46"/>
    </row>
    <row r="70" spans="1:7" ht="12.75" customHeight="1" thickBot="1" x14ac:dyDescent="0.3">
      <c r="A70" s="35"/>
      <c r="B70" s="47"/>
      <c r="C70" s="45"/>
      <c r="D70" s="45"/>
      <c r="E70" s="45"/>
      <c r="F70" s="45"/>
      <c r="G70" s="46"/>
    </row>
    <row r="71" spans="1:7" ht="15" customHeight="1" x14ac:dyDescent="0.25">
      <c r="A71" s="35"/>
      <c r="B71" s="151" t="s">
        <v>59</v>
      </c>
      <c r="C71" s="152"/>
      <c r="D71" s="152"/>
      <c r="E71" s="152"/>
      <c r="F71" s="153"/>
      <c r="G71" s="46"/>
    </row>
    <row r="72" spans="1:7" ht="11.25" customHeight="1" x14ac:dyDescent="0.25">
      <c r="A72" s="35"/>
      <c r="B72" s="123" t="s">
        <v>41</v>
      </c>
      <c r="C72" s="124"/>
      <c r="D72" s="124"/>
      <c r="E72" s="124"/>
      <c r="F72" s="125"/>
      <c r="G72" s="46"/>
    </row>
    <row r="73" spans="1:7" ht="11.25" customHeight="1" x14ac:dyDescent="0.25">
      <c r="A73" s="35"/>
      <c r="B73" s="123" t="s">
        <v>42</v>
      </c>
      <c r="C73" s="124"/>
      <c r="D73" s="124"/>
      <c r="E73" s="124"/>
      <c r="F73" s="125"/>
      <c r="G73" s="46"/>
    </row>
    <row r="74" spans="1:7" ht="27.75" customHeight="1" x14ac:dyDescent="0.25">
      <c r="A74" s="35"/>
      <c r="B74" s="123" t="s">
        <v>43</v>
      </c>
      <c r="C74" s="124"/>
      <c r="D74" s="124"/>
      <c r="E74" s="124"/>
      <c r="F74" s="125"/>
      <c r="G74" s="46"/>
    </row>
    <row r="75" spans="1:7" ht="11.25" customHeight="1" x14ac:dyDescent="0.25">
      <c r="A75" s="35"/>
      <c r="B75" s="123" t="s">
        <v>44</v>
      </c>
      <c r="C75" s="124"/>
      <c r="D75" s="124"/>
      <c r="E75" s="124"/>
      <c r="F75" s="125"/>
      <c r="G75" s="46"/>
    </row>
    <row r="76" spans="1:7" ht="20.25" customHeight="1" x14ac:dyDescent="0.25">
      <c r="A76" s="35"/>
      <c r="B76" s="123" t="s">
        <v>45</v>
      </c>
      <c r="C76" s="124"/>
      <c r="D76" s="124"/>
      <c r="E76" s="124"/>
      <c r="F76" s="125"/>
      <c r="G76" s="46"/>
    </row>
    <row r="77" spans="1:7" ht="12" customHeight="1" thickBot="1" x14ac:dyDescent="0.3">
      <c r="A77" s="35"/>
      <c r="B77" s="148" t="s">
        <v>46</v>
      </c>
      <c r="C77" s="149"/>
      <c r="D77" s="149"/>
      <c r="E77" s="149"/>
      <c r="F77" s="150"/>
      <c r="G77" s="46"/>
    </row>
    <row r="78" spans="1:7" ht="12.75" customHeight="1" x14ac:dyDescent="0.25">
      <c r="A78" s="35"/>
      <c r="B78" s="47"/>
      <c r="C78" s="47"/>
      <c r="D78" s="47"/>
      <c r="E78" s="47"/>
      <c r="F78" s="47"/>
      <c r="G78" s="46"/>
    </row>
    <row r="79" spans="1:7" ht="15" customHeight="1" thickBot="1" x14ac:dyDescent="0.3">
      <c r="A79" s="35"/>
      <c r="B79" s="158" t="s">
        <v>47</v>
      </c>
      <c r="C79" s="159"/>
      <c r="D79" s="160"/>
      <c r="E79" s="48"/>
      <c r="F79" s="48"/>
      <c r="G79" s="46"/>
    </row>
    <row r="80" spans="1:7" ht="12" customHeight="1" x14ac:dyDescent="0.25">
      <c r="A80" s="35"/>
      <c r="B80" s="49" t="s">
        <v>33</v>
      </c>
      <c r="C80" s="50" t="s">
        <v>111</v>
      </c>
      <c r="D80" s="51" t="s">
        <v>48</v>
      </c>
      <c r="E80" s="48"/>
      <c r="F80" s="48"/>
      <c r="G80" s="46"/>
    </row>
    <row r="81" spans="1:7" ht="12" customHeight="1" x14ac:dyDescent="0.25">
      <c r="A81" s="35"/>
      <c r="B81" s="52" t="s">
        <v>49</v>
      </c>
      <c r="C81" s="53">
        <f>G27</f>
        <v>51000</v>
      </c>
      <c r="D81" s="54">
        <f>(C81/C87)</f>
        <v>7.2061280064787334E-2</v>
      </c>
      <c r="E81" s="48"/>
      <c r="F81" s="48"/>
      <c r="G81" s="46" t="s">
        <v>62</v>
      </c>
    </row>
    <row r="82" spans="1:7" ht="12" customHeight="1" x14ac:dyDescent="0.25">
      <c r="A82" s="35"/>
      <c r="B82" s="52" t="s">
        <v>50</v>
      </c>
      <c r="C82" s="53">
        <f>G32</f>
        <v>0</v>
      </c>
      <c r="D82" s="54">
        <v>0</v>
      </c>
      <c r="E82" s="48"/>
      <c r="F82" s="48"/>
      <c r="G82" s="46"/>
    </row>
    <row r="83" spans="1:7" ht="12" customHeight="1" x14ac:dyDescent="0.25">
      <c r="A83" s="35"/>
      <c r="B83" s="52" t="s">
        <v>51</v>
      </c>
      <c r="C83" s="53">
        <f>G42</f>
        <v>275000</v>
      </c>
      <c r="D83" s="54">
        <f>(C83/C87)</f>
        <v>0.38856572583953952</v>
      </c>
      <c r="E83" s="48"/>
      <c r="F83" s="48"/>
      <c r="G83" s="46"/>
    </row>
    <row r="84" spans="1:7" ht="12" customHeight="1" x14ac:dyDescent="0.25">
      <c r="A84" s="35"/>
      <c r="B84" s="52" t="s">
        <v>27</v>
      </c>
      <c r="C84" s="53">
        <f>G57</f>
        <v>294779.5</v>
      </c>
      <c r="D84" s="54">
        <f>(C84/C87)</f>
        <v>0.41651349229133289</v>
      </c>
      <c r="E84" s="48"/>
      <c r="F84" s="48"/>
      <c r="G84" s="46"/>
    </row>
    <row r="85" spans="1:7" ht="12" customHeight="1" x14ac:dyDescent="0.25">
      <c r="A85" s="35"/>
      <c r="B85" s="52" t="s">
        <v>52</v>
      </c>
      <c r="C85" s="53">
        <f>G62</f>
        <v>53250</v>
      </c>
      <c r="D85" s="54">
        <f>(C85/C87)</f>
        <v>7.5240454185292654E-2</v>
      </c>
      <c r="E85" s="55"/>
      <c r="F85" s="55"/>
      <c r="G85" s="46"/>
    </row>
    <row r="86" spans="1:7" ht="12" customHeight="1" x14ac:dyDescent="0.25">
      <c r="A86" s="35"/>
      <c r="B86" s="52" t="s">
        <v>53</v>
      </c>
      <c r="C86" s="53">
        <f>G65</f>
        <v>33701.474999999999</v>
      </c>
      <c r="D86" s="54">
        <f>(C86/C87)</f>
        <v>4.7619047619047616E-2</v>
      </c>
      <c r="E86" s="55"/>
      <c r="F86" s="55"/>
      <c r="G86" s="46"/>
    </row>
    <row r="87" spans="1:7" ht="12.75" customHeight="1" thickBot="1" x14ac:dyDescent="0.3">
      <c r="A87" s="35"/>
      <c r="B87" s="56" t="s">
        <v>54</v>
      </c>
      <c r="C87" s="57">
        <f>SUM(C81:C86)</f>
        <v>707730.97499999998</v>
      </c>
      <c r="D87" s="58">
        <f>SUM(D81:D86)</f>
        <v>1</v>
      </c>
      <c r="E87" s="55"/>
      <c r="F87" s="55"/>
      <c r="G87" s="46"/>
    </row>
    <row r="88" spans="1:7" ht="12" customHeight="1" x14ac:dyDescent="0.25">
      <c r="A88" s="35"/>
      <c r="B88" s="47"/>
      <c r="C88" s="45"/>
      <c r="D88" s="45"/>
      <c r="E88" s="45"/>
      <c r="F88" s="45"/>
      <c r="G88" s="46"/>
    </row>
    <row r="89" spans="1:7" ht="12.75" customHeight="1" x14ac:dyDescent="0.25">
      <c r="A89" s="35"/>
      <c r="B89" s="59"/>
      <c r="C89" s="45"/>
      <c r="D89" s="45"/>
      <c r="E89" s="45"/>
      <c r="F89" s="45"/>
      <c r="G89" s="46"/>
    </row>
    <row r="90" spans="1:7" ht="15.75" customHeight="1" thickBot="1" x14ac:dyDescent="0.3">
      <c r="A90" s="60"/>
      <c r="B90" s="155" t="s">
        <v>65</v>
      </c>
      <c r="C90" s="156"/>
      <c r="D90" s="156"/>
      <c r="E90" s="157"/>
      <c r="F90" s="61"/>
      <c r="G90" s="46"/>
    </row>
    <row r="91" spans="1:7" x14ac:dyDescent="0.25">
      <c r="A91" s="35"/>
      <c r="B91" s="62" t="s">
        <v>79</v>
      </c>
      <c r="C91" s="63">
        <v>5000</v>
      </c>
      <c r="D91" s="63">
        <v>6000</v>
      </c>
      <c r="E91" s="64">
        <v>7000</v>
      </c>
      <c r="F91" s="65"/>
      <c r="G91" s="66"/>
    </row>
    <row r="92" spans="1:7" ht="23.25" thickBot="1" x14ac:dyDescent="0.3">
      <c r="A92" s="35"/>
      <c r="B92" s="56" t="s">
        <v>110</v>
      </c>
      <c r="C92" s="57">
        <f>G66/C91</f>
        <v>141.54619499999998</v>
      </c>
      <c r="D92" s="57">
        <f>G66/D91</f>
        <v>117.9551625</v>
      </c>
      <c r="E92" s="57">
        <f>G66/E91</f>
        <v>101.10442499999999</v>
      </c>
      <c r="F92" s="65"/>
      <c r="G92" s="66"/>
    </row>
    <row r="93" spans="1:7" x14ac:dyDescent="0.25">
      <c r="A93" s="35"/>
      <c r="B93" s="154" t="s">
        <v>55</v>
      </c>
      <c r="C93" s="154"/>
      <c r="D93" s="154"/>
      <c r="E93" s="154"/>
      <c r="F93" s="47"/>
      <c r="G93" s="47"/>
    </row>
  </sheetData>
  <mergeCells count="37">
    <mergeCell ref="B27:F27"/>
    <mergeCell ref="B52:G52"/>
    <mergeCell ref="B49:G49"/>
    <mergeCell ref="B46:G46"/>
    <mergeCell ref="B44:G44"/>
    <mergeCell ref="B42:F42"/>
    <mergeCell ref="B75:F75"/>
    <mergeCell ref="B76:F76"/>
    <mergeCell ref="B77:F77"/>
    <mergeCell ref="B71:F71"/>
    <mergeCell ref="B93:E93"/>
    <mergeCell ref="B90:E90"/>
    <mergeCell ref="B79:D79"/>
    <mergeCell ref="B73:F73"/>
    <mergeCell ref="B74:F74"/>
    <mergeCell ref="E13:F13"/>
    <mergeCell ref="E11:F11"/>
    <mergeCell ref="E10:F10"/>
    <mergeCell ref="E9:F9"/>
    <mergeCell ref="E14:F14"/>
    <mergeCell ref="E12:F12"/>
    <mergeCell ref="E15:F15"/>
    <mergeCell ref="B17:G17"/>
    <mergeCell ref="B19:G19"/>
    <mergeCell ref="B59:G59"/>
    <mergeCell ref="B72:F72"/>
    <mergeCell ref="B57:F57"/>
    <mergeCell ref="B62:F62"/>
    <mergeCell ref="B64:F64"/>
    <mergeCell ref="B65:F65"/>
    <mergeCell ref="B66:F66"/>
    <mergeCell ref="B68:F68"/>
    <mergeCell ref="B67:F67"/>
    <mergeCell ref="B55:G55"/>
    <mergeCell ref="B34:G34"/>
    <mergeCell ref="B32:F32"/>
    <mergeCell ref="B29:G2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2021-03-10T12:38:36Z</dcterms:modified>
</cp:coreProperties>
</file>