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celga otoño-invierno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G31" i="2" l="1"/>
  <c r="G32" i="2" s="1"/>
  <c r="G26" i="2"/>
  <c r="G25" i="2"/>
  <c r="G24" i="2"/>
  <c r="G23" i="2"/>
  <c r="G22" i="2"/>
  <c r="G21" i="2"/>
  <c r="C10" i="2"/>
  <c r="G58" i="2"/>
  <c r="G52" i="2"/>
  <c r="G51" i="2"/>
  <c r="G49" i="2"/>
  <c r="G47" i="2"/>
  <c r="G46" i="2"/>
  <c r="G44" i="2"/>
  <c r="G38" i="2"/>
  <c r="G36" i="2"/>
  <c r="C13" i="2"/>
  <c r="C12" i="2"/>
  <c r="G9" i="2"/>
  <c r="G12" i="2" s="1"/>
  <c r="G63" i="2" s="1"/>
  <c r="C9" i="2"/>
  <c r="G39" i="2" l="1"/>
  <c r="C79" i="2" s="1"/>
  <c r="G53" i="2"/>
  <c r="C80" i="2" s="1"/>
  <c r="C78" i="2"/>
  <c r="G27" i="2"/>
  <c r="G60" i="2" l="1"/>
  <c r="G61" i="2" s="1"/>
  <c r="G62" i="2" s="1"/>
  <c r="G64" i="2" s="1"/>
  <c r="C77" i="2"/>
  <c r="E88" i="2" l="1"/>
  <c r="D88" i="2"/>
  <c r="C88" i="2"/>
  <c r="C82" i="2"/>
  <c r="C83" i="2" s="1"/>
  <c r="D78" i="2" s="1"/>
  <c r="D79" i="2" l="1"/>
  <c r="D80" i="2"/>
  <c r="D77" i="2"/>
  <c r="D82" i="2"/>
  <c r="D81" i="2"/>
  <c r="D83" i="2" l="1"/>
</calcChain>
</file>

<file path=xl/sharedStrings.xml><?xml version="1.0" encoding="utf-8"?>
<sst xmlns="http://schemas.openxmlformats.org/spreadsheetml/2006/main" count="141" uniqueCount="100">
  <si>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</si>
  <si>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</si>
  <si>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</si>
  <si>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</si>
  <si>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</si>
  <si>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</si>
  <si>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</si>
  <si>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</si>
  <si>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</si>
  <si>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</si>
  <si>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</si>
  <si>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</si>
  <si>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</si>
  <si>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</si>
  <si>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</si>
  <si>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</si>
  <si>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</si>
  <si>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</si>
  <si>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</si>
  <si>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</si>
  <si>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</si>
  <si>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</si>
  <si>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</si>
  <si>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</si>
  <si>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</si>
  <si>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</si>
  <si>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</si>
  <si>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</si>
  <si>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</si>
  <si>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</si>
  <si>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</si>
  <si>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</si>
  <si>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</si>
  <si>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</si>
  <si>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</si>
  <si>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</si>
  <si>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</si>
  <si>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</si>
  <si>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</si>
  <si>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</si>
  <si>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</si>
  <si>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</si>
  <si>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</si>
  <si>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</si>
  <si>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</si>
  <si>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</si>
  <si>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</si>
  <si>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</si>
  <si>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</si>
  <si>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</si>
  <si>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</si>
  <si>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</si>
  <si>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</si>
  <si>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</si>
  <si>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</si>
  <si>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</si>
  <si>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</si>
  <si>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</si>
  <si>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</si>
  <si>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</si>
  <si>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</si>
  <si>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</si>
  <si>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</si>
  <si>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</si>
  <si>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</si>
  <si>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</si>
  <si>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RENDIMIENTO (atados/Há.)</t>
  </si>
  <si>
    <t>MERCADO LOCAL</t>
  </si>
  <si>
    <t>Riego</t>
  </si>
  <si>
    <t>Siembra manual</t>
  </si>
  <si>
    <t>Noviembre</t>
  </si>
  <si>
    <t>Aplicación herbicida postemergencia</t>
  </si>
  <si>
    <t>Limpia</t>
  </si>
  <si>
    <t>Cosecha</t>
  </si>
  <si>
    <t>Septiembre</t>
  </si>
  <si>
    <t>Vibrocultivador</t>
  </si>
  <si>
    <t>Rastrajes</t>
  </si>
  <si>
    <t>SEMILLAS</t>
  </si>
  <si>
    <t>Acelgas</t>
  </si>
  <si>
    <t>Urea</t>
  </si>
  <si>
    <t>sep.dic.ener</t>
  </si>
  <si>
    <t>Super Fosfato Triple</t>
  </si>
  <si>
    <t>FUNGICIDA</t>
  </si>
  <si>
    <t>Polyben 50 EWP</t>
  </si>
  <si>
    <t>INSECTICIDA</t>
  </si>
  <si>
    <t>Karate Zeon</t>
  </si>
  <si>
    <t>Pirimor</t>
  </si>
  <si>
    <t>Rendimiento (u/hà)</t>
  </si>
  <si>
    <t>Costo unitario ($/u) (*)</t>
  </si>
  <si>
    <t>mayo-julio 2021</t>
  </si>
  <si>
    <t>Aplic.fertilizante</t>
  </si>
  <si>
    <t>febre.mayo</t>
  </si>
  <si>
    <t>Febr.Abril</t>
  </si>
  <si>
    <t>febrero</t>
  </si>
  <si>
    <t>abril</t>
  </si>
  <si>
    <t>mayo-julio</t>
  </si>
  <si>
    <t>Febrero-Abril</t>
  </si>
  <si>
    <t>ESCENARIOS COSTO UNITARIO  ($/u)</t>
  </si>
  <si>
    <t>mayo-julio/2021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</si>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</sst>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7" fontId="22" fillId="0" borderId="1" applyFont="0" applyFill="0" applyBorder="0" applyAlignment="0" applyProtection="0"/>
  </cellStyleXfs>
  <cellXfs count="125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>
      <alignment horizontal="left"/>
    </xf>
    <xf numFmtId="0" fontId="18" fillId="0" borderId="2" xfId="0" applyFont="1" applyBorder="1"/>
    <xf numFmtId="0" fontId="17" fillId="0" borderId="2" xfId="0" applyFont="1" applyBorder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 wrapText="1"/>
    </xf>
    <xf numFmtId="17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17" fontId="17" fillId="10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Fill="1" applyBorder="1"/>
    <xf numFmtId="0" fontId="17" fillId="0" borderId="2" xfId="0" applyFont="1" applyBorder="1" applyAlignment="1">
      <alignment horizontal="left"/>
    </xf>
    <xf numFmtId="168" fontId="18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168" fontId="18" fillId="10" borderId="2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0" fontId="18" fillId="0" borderId="2" xfId="0" applyFont="1" applyBorder="1" applyAlignment="1">
      <alignment wrapText="1"/>
    </xf>
    <xf numFmtId="168" fontId="13" fillId="0" borderId="2" xfId="1" applyNumberFormat="1" applyFont="1" applyBorder="1" applyAlignment="1">
      <alignment horizontal="right"/>
    </xf>
    <xf numFmtId="168" fontId="20" fillId="0" borderId="2" xfId="1" applyNumberFormat="1" applyFont="1" applyBorder="1" applyAlignment="1">
      <alignment horizontal="right"/>
    </xf>
    <xf numFmtId="0" fontId="21" fillId="10" borderId="2" xfId="0" applyFont="1" applyFill="1" applyBorder="1" applyAlignment="1">
      <alignment wrapText="1"/>
    </xf>
    <xf numFmtId="0" fontId="18" fillId="10" borderId="2" xfId="0" applyFont="1" applyFill="1" applyBorder="1" applyAlignment="1">
      <alignment wrapText="1"/>
    </xf>
    <xf numFmtId="0" fontId="21" fillId="0" borderId="2" xfId="0" applyFont="1" applyBorder="1"/>
    <xf numFmtId="0" fontId="21" fillId="0" borderId="2" xfId="0" applyFont="1" applyBorder="1" applyAlignment="1">
      <alignment wrapText="1"/>
    </xf>
    <xf numFmtId="3" fontId="18" fillId="10" borderId="2" xfId="0" applyNumberFormat="1" applyFont="1" applyFill="1" applyBorder="1" applyAlignment="1">
      <alignment horizontal="center" wrapText="1"/>
    </xf>
    <xf numFmtId="3" fontId="18" fillId="10" borderId="2" xfId="0" applyNumberFormat="1" applyFont="1" applyFill="1" applyBorder="1" applyAlignment="1">
      <alignment wrapText="1"/>
    </xf>
    <xf numFmtId="3" fontId="17" fillId="0" borderId="2" xfId="0" applyNumberFormat="1" applyFont="1" applyBorder="1"/>
    <xf numFmtId="3" fontId="18" fillId="10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165" fontId="1" fillId="2" borderId="7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165" fontId="1" fillId="2" borderId="8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17" fontId="23" fillId="10" borderId="2" xfId="0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  <cell r="G6">
            <v>15000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topLeftCell="A50" workbookViewId="0">
      <selection activeCell="I49" sqref="I49"/>
    </sheetView>
  </sheetViews>
  <sheetFormatPr baseColWidth="10" defaultRowHeight="15" x14ac:dyDescent="0.25"/>
  <cols>
    <col min="1" max="1" width="4" style="21" customWidth="1"/>
    <col min="2" max="2" width="23.28515625" style="21" customWidth="1"/>
    <col min="3" max="6" width="11.42578125" style="21"/>
    <col min="7" max="7" width="14.140625" style="21" customWidth="1"/>
    <col min="8" max="16384" width="11.42578125" style="21"/>
  </cols>
  <sheetData>
    <row r="1" spans="2:7" x14ac:dyDescent="0.25">
      <c r="B1" s="22"/>
      <c r="C1" s="22"/>
      <c r="D1" s="22"/>
      <c r="E1" s="22"/>
      <c r="F1" s="22"/>
      <c r="G1" s="22"/>
    </row>
    <row r="2" spans="2:7" x14ac:dyDescent="0.25">
      <c r="B2" s="22"/>
      <c r="C2" s="22"/>
      <c r="D2" s="22"/>
      <c r="E2" s="22"/>
      <c r="F2" s="22"/>
      <c r="G2" s="22"/>
    </row>
    <row r="3" spans="2:7" x14ac:dyDescent="0.25">
      <c r="B3" s="22"/>
      <c r="C3" s="22"/>
      <c r="D3" s="22"/>
      <c r="E3" s="22"/>
      <c r="F3" s="22"/>
      <c r="G3" s="22"/>
    </row>
    <row r="4" spans="2:7" x14ac:dyDescent="0.25">
      <c r="B4" s="22"/>
      <c r="C4" s="22"/>
      <c r="D4" s="22"/>
      <c r="E4" s="22"/>
      <c r="F4" s="22"/>
      <c r="G4" s="22"/>
    </row>
    <row r="5" spans="2:7" x14ac:dyDescent="0.25">
      <c r="B5" s="22"/>
      <c r="C5" s="22"/>
      <c r="D5" s="22"/>
      <c r="E5" s="22"/>
      <c r="F5" s="22"/>
      <c r="G5" s="22"/>
    </row>
    <row r="6" spans="2:7" x14ac:dyDescent="0.25">
      <c r="B6" s="22"/>
      <c r="C6" s="22"/>
      <c r="D6" s="22"/>
      <c r="E6" s="22"/>
      <c r="F6" s="22"/>
      <c r="G6" s="22"/>
    </row>
    <row r="7" spans="2:7" x14ac:dyDescent="0.25">
      <c r="B7" s="22"/>
      <c r="C7" s="22"/>
      <c r="D7" s="22"/>
      <c r="E7" s="22"/>
      <c r="F7" s="22"/>
      <c r="G7" s="22"/>
    </row>
    <row r="8" spans="2:7" x14ac:dyDescent="0.25">
      <c r="B8" s="22"/>
      <c r="C8" s="22"/>
      <c r="D8" s="22"/>
      <c r="E8" s="22"/>
      <c r="F8" s="22"/>
      <c r="G8" s="22"/>
    </row>
    <row r="9" spans="2:7" x14ac:dyDescent="0.25">
      <c r="B9" s="49" t="s">
        <v>0</v>
      </c>
      <c r="C9" s="50" t="str">
        <f>'[1]Acelga crespa'!$C$6</f>
        <v>ACELGA</v>
      </c>
      <c r="D9" s="23"/>
      <c r="E9" s="118" t="s">
        <v>66</v>
      </c>
      <c r="F9" s="119"/>
      <c r="G9" s="56">
        <f>'[1]Acelga crespa'!$G$6</f>
        <v>15000</v>
      </c>
    </row>
    <row r="10" spans="2:7" x14ac:dyDescent="0.25">
      <c r="B10" s="51" t="s">
        <v>1</v>
      </c>
      <c r="C10" s="52" t="str">
        <f>'[1]Acelga Otoño-Invierno'!$C$7</f>
        <v>PENCA BLANCA</v>
      </c>
      <c r="D10" s="25"/>
      <c r="E10" s="120" t="s">
        <v>2</v>
      </c>
      <c r="F10" s="121"/>
      <c r="G10" s="57" t="s">
        <v>89</v>
      </c>
    </row>
    <row r="11" spans="2:7" x14ac:dyDescent="0.25">
      <c r="B11" s="51" t="s">
        <v>3</v>
      </c>
      <c r="C11" s="53" t="s">
        <v>4</v>
      </c>
      <c r="D11" s="25"/>
      <c r="E11" s="120" t="s">
        <v>5</v>
      </c>
      <c r="F11" s="121"/>
      <c r="G11" s="58">
        <v>850</v>
      </c>
    </row>
    <row r="12" spans="2:7" x14ac:dyDescent="0.25">
      <c r="B12" s="51" t="s">
        <v>6</v>
      </c>
      <c r="C12" s="54" t="str">
        <f>'[1]Acelga crespa'!$C$9</f>
        <v>BIO BIO</v>
      </c>
      <c r="D12" s="25"/>
      <c r="E12" s="59" t="s">
        <v>7</v>
      </c>
      <c r="F12" s="60"/>
      <c r="G12" s="113">
        <f>(G9*G11)</f>
        <v>12750000</v>
      </c>
    </row>
    <row r="13" spans="2:7" x14ac:dyDescent="0.25">
      <c r="B13" s="51" t="s">
        <v>8</v>
      </c>
      <c r="C13" s="53" t="str">
        <f>'[1]Acelga crespa'!$C$10</f>
        <v>CONCEPCION</v>
      </c>
      <c r="D13" s="25"/>
      <c r="E13" s="120" t="s">
        <v>9</v>
      </c>
      <c r="F13" s="121"/>
      <c r="G13" s="53" t="s">
        <v>67</v>
      </c>
    </row>
    <row r="14" spans="2:7" x14ac:dyDescent="0.25">
      <c r="B14" s="51" t="s">
        <v>10</v>
      </c>
      <c r="C14" s="53" t="s">
        <v>64</v>
      </c>
      <c r="D14" s="25"/>
      <c r="E14" s="120" t="s">
        <v>11</v>
      </c>
      <c r="F14" s="121"/>
      <c r="G14" s="124" t="s">
        <v>98</v>
      </c>
    </row>
    <row r="15" spans="2:7" x14ac:dyDescent="0.25">
      <c r="B15" s="51" t="s">
        <v>12</v>
      </c>
      <c r="C15" s="55">
        <v>44166</v>
      </c>
      <c r="D15" s="25"/>
      <c r="E15" s="122" t="s">
        <v>13</v>
      </c>
      <c r="F15" s="123"/>
      <c r="G15" s="54" t="s">
        <v>14</v>
      </c>
    </row>
    <row r="16" spans="2:7" x14ac:dyDescent="0.25">
      <c r="B16" s="26"/>
      <c r="C16" s="27"/>
      <c r="D16" s="23"/>
      <c r="E16" s="23"/>
      <c r="F16" s="23"/>
      <c r="G16" s="28"/>
    </row>
    <row r="17" spans="2:7" x14ac:dyDescent="0.25">
      <c r="B17" s="114" t="s">
        <v>15</v>
      </c>
      <c r="C17" s="115"/>
      <c r="D17" s="115"/>
      <c r="E17" s="115"/>
      <c r="F17" s="115"/>
      <c r="G17" s="115"/>
    </row>
    <row r="18" spans="2:7" x14ac:dyDescent="0.25">
      <c r="B18" s="23"/>
      <c r="C18" s="29"/>
      <c r="D18" s="29"/>
      <c r="E18" s="29"/>
      <c r="F18" s="23"/>
      <c r="G18" s="23"/>
    </row>
    <row r="19" spans="2:7" x14ac:dyDescent="0.25">
      <c r="B19" s="30" t="s">
        <v>16</v>
      </c>
      <c r="C19" s="31"/>
      <c r="D19" s="31"/>
      <c r="E19" s="31"/>
      <c r="F19" s="31"/>
      <c r="G19" s="31"/>
    </row>
    <row r="20" spans="2:7" ht="24" x14ac:dyDescent="0.25">
      <c r="B20" s="61" t="s">
        <v>17</v>
      </c>
      <c r="C20" s="61" t="s">
        <v>18</v>
      </c>
      <c r="D20" s="61" t="s">
        <v>19</v>
      </c>
      <c r="E20" s="61" t="s">
        <v>20</v>
      </c>
      <c r="F20" s="61" t="s">
        <v>21</v>
      </c>
      <c r="G20" s="61" t="s">
        <v>22</v>
      </c>
    </row>
    <row r="21" spans="2:7" x14ac:dyDescent="0.25">
      <c r="B21" s="62" t="s">
        <v>90</v>
      </c>
      <c r="C21" s="15" t="s">
        <v>23</v>
      </c>
      <c r="D21" s="15">
        <v>3</v>
      </c>
      <c r="E21" s="15" t="s">
        <v>91</v>
      </c>
      <c r="F21" s="65">
        <v>25000</v>
      </c>
      <c r="G21" s="65">
        <f t="shared" ref="G21:G26" si="0">F21*D21</f>
        <v>75000</v>
      </c>
    </row>
    <row r="22" spans="2:7" x14ac:dyDescent="0.25">
      <c r="B22" s="63" t="s">
        <v>68</v>
      </c>
      <c r="C22" s="15" t="s">
        <v>23</v>
      </c>
      <c r="D22" s="15">
        <v>12</v>
      </c>
      <c r="E22" s="15" t="s">
        <v>92</v>
      </c>
      <c r="F22" s="65">
        <v>25000</v>
      </c>
      <c r="G22" s="65">
        <f t="shared" si="0"/>
        <v>300000</v>
      </c>
    </row>
    <row r="23" spans="2:7" x14ac:dyDescent="0.25">
      <c r="B23" s="64" t="s">
        <v>69</v>
      </c>
      <c r="C23" s="15" t="s">
        <v>23</v>
      </c>
      <c r="D23" s="15">
        <v>6</v>
      </c>
      <c r="E23" s="15" t="s">
        <v>93</v>
      </c>
      <c r="F23" s="65">
        <v>25000</v>
      </c>
      <c r="G23" s="65">
        <f t="shared" si="0"/>
        <v>150000</v>
      </c>
    </row>
    <row r="24" spans="2:7" x14ac:dyDescent="0.25">
      <c r="B24" s="64" t="s">
        <v>71</v>
      </c>
      <c r="C24" s="15" t="s">
        <v>23</v>
      </c>
      <c r="D24" s="16">
        <v>2</v>
      </c>
      <c r="E24" s="15" t="s">
        <v>70</v>
      </c>
      <c r="F24" s="65">
        <v>25000</v>
      </c>
      <c r="G24" s="65">
        <f t="shared" si="0"/>
        <v>50000</v>
      </c>
    </row>
    <row r="25" spans="2:7" x14ac:dyDescent="0.25">
      <c r="B25" s="64" t="s">
        <v>72</v>
      </c>
      <c r="C25" s="15" t="s">
        <v>23</v>
      </c>
      <c r="D25" s="16">
        <v>12</v>
      </c>
      <c r="E25" s="15" t="s">
        <v>94</v>
      </c>
      <c r="F25" s="65">
        <v>25000</v>
      </c>
      <c r="G25" s="65">
        <f t="shared" si="0"/>
        <v>300000</v>
      </c>
    </row>
    <row r="26" spans="2:7" x14ac:dyDescent="0.25">
      <c r="B26" s="64" t="s">
        <v>73</v>
      </c>
      <c r="C26" s="15" t="s">
        <v>23</v>
      </c>
      <c r="D26" s="16">
        <v>60</v>
      </c>
      <c r="E26" s="16" t="s">
        <v>95</v>
      </c>
      <c r="F26" s="65">
        <v>25000</v>
      </c>
      <c r="G26" s="65">
        <f t="shared" si="0"/>
        <v>1500000</v>
      </c>
    </row>
    <row r="27" spans="2:7" x14ac:dyDescent="0.25">
      <c r="B27" s="32" t="s">
        <v>24</v>
      </c>
      <c r="C27" s="33"/>
      <c r="D27" s="33"/>
      <c r="E27" s="33"/>
      <c r="F27" s="34"/>
      <c r="G27" s="35">
        <f>SUM(G21:G26)</f>
        <v>2375000</v>
      </c>
    </row>
    <row r="28" spans="2:7" x14ac:dyDescent="0.25">
      <c r="B28" s="23"/>
      <c r="C28" s="23"/>
      <c r="D28" s="23"/>
      <c r="E28" s="23"/>
      <c r="F28" s="24"/>
      <c r="G28" s="24"/>
    </row>
    <row r="29" spans="2:7" x14ac:dyDescent="0.25">
      <c r="B29" s="30" t="s">
        <v>25</v>
      </c>
      <c r="C29" s="36"/>
      <c r="D29" s="36"/>
      <c r="E29" s="36"/>
      <c r="F29" s="31"/>
      <c r="G29" s="31"/>
    </row>
    <row r="30" spans="2:7" ht="24" x14ac:dyDescent="0.25">
      <c r="B30" s="66" t="s">
        <v>17</v>
      </c>
      <c r="C30" s="61" t="s">
        <v>18</v>
      </c>
      <c r="D30" s="61" t="s">
        <v>19</v>
      </c>
      <c r="E30" s="66" t="s">
        <v>20</v>
      </c>
      <c r="F30" s="61" t="s">
        <v>21</v>
      </c>
      <c r="G30" s="66" t="s">
        <v>22</v>
      </c>
    </row>
    <row r="31" spans="2:7" x14ac:dyDescent="0.25">
      <c r="B31" s="20" t="s">
        <v>69</v>
      </c>
      <c r="C31" s="16" t="s">
        <v>65</v>
      </c>
      <c r="D31" s="16">
        <v>2</v>
      </c>
      <c r="E31" s="16" t="s">
        <v>93</v>
      </c>
      <c r="F31" s="65">
        <v>25000</v>
      </c>
      <c r="G31" s="67">
        <f>F31*D31</f>
        <v>50000</v>
      </c>
    </row>
    <row r="32" spans="2:7" x14ac:dyDescent="0.25">
      <c r="B32" s="37" t="s">
        <v>26</v>
      </c>
      <c r="C32" s="38"/>
      <c r="D32" s="38"/>
      <c r="E32" s="38"/>
      <c r="F32" s="39"/>
      <c r="G32" s="68">
        <f>G31</f>
        <v>50000</v>
      </c>
    </row>
    <row r="33" spans="2:7" x14ac:dyDescent="0.25">
      <c r="B33" s="23"/>
      <c r="C33" s="23"/>
      <c r="D33" s="23"/>
      <c r="E33" s="23"/>
      <c r="F33" s="24"/>
      <c r="G33" s="24"/>
    </row>
    <row r="34" spans="2:7" x14ac:dyDescent="0.25">
      <c r="B34" s="30" t="s">
        <v>27</v>
      </c>
      <c r="C34" s="36"/>
      <c r="D34" s="36"/>
      <c r="E34" s="36"/>
      <c r="F34" s="31"/>
      <c r="G34" s="31"/>
    </row>
    <row r="35" spans="2:7" ht="24" x14ac:dyDescent="0.25">
      <c r="B35" s="66" t="s">
        <v>17</v>
      </c>
      <c r="C35" s="66" t="s">
        <v>18</v>
      </c>
      <c r="D35" s="66" t="s">
        <v>19</v>
      </c>
      <c r="E35" s="66" t="s">
        <v>20</v>
      </c>
      <c r="F35" s="61" t="s">
        <v>21</v>
      </c>
      <c r="G35" s="66" t="s">
        <v>22</v>
      </c>
    </row>
    <row r="36" spans="2:7" x14ac:dyDescent="0.25">
      <c r="B36" s="18" t="s">
        <v>29</v>
      </c>
      <c r="C36" s="17" t="s">
        <v>28</v>
      </c>
      <c r="D36" s="17">
        <v>6.25E-2</v>
      </c>
      <c r="E36" s="17" t="s">
        <v>93</v>
      </c>
      <c r="F36" s="70">
        <v>320000</v>
      </c>
      <c r="G36" s="71">
        <f>D36*F36</f>
        <v>20000</v>
      </c>
    </row>
    <row r="37" spans="2:7" x14ac:dyDescent="0.25">
      <c r="B37" s="69" t="s">
        <v>75</v>
      </c>
      <c r="C37" s="17" t="s">
        <v>28</v>
      </c>
      <c r="D37" s="17">
        <v>0.125</v>
      </c>
      <c r="E37" s="15" t="s">
        <v>93</v>
      </c>
      <c r="F37" s="70">
        <v>320000</v>
      </c>
      <c r="G37" s="71">
        <f>D37*F37</f>
        <v>40000</v>
      </c>
    </row>
    <row r="38" spans="2:7" x14ac:dyDescent="0.25">
      <c r="B38" s="18" t="s">
        <v>76</v>
      </c>
      <c r="C38" s="17" t="s">
        <v>28</v>
      </c>
      <c r="D38" s="17">
        <v>0.5</v>
      </c>
      <c r="E38" s="17" t="s">
        <v>93</v>
      </c>
      <c r="F38" s="70">
        <v>40000</v>
      </c>
      <c r="G38" s="71">
        <f>D38*F38</f>
        <v>20000</v>
      </c>
    </row>
    <row r="39" spans="2:7" x14ac:dyDescent="0.25">
      <c r="B39" s="32" t="s">
        <v>30</v>
      </c>
      <c r="C39" s="33"/>
      <c r="D39" s="33"/>
      <c r="E39" s="33"/>
      <c r="F39" s="34"/>
      <c r="G39" s="35">
        <f>SUM(G36:G38)</f>
        <v>80000</v>
      </c>
    </row>
    <row r="40" spans="2:7" x14ac:dyDescent="0.25">
      <c r="B40" s="23"/>
      <c r="C40" s="23"/>
      <c r="D40" s="23"/>
      <c r="E40" s="23"/>
      <c r="F40" s="24"/>
      <c r="G40" s="24"/>
    </row>
    <row r="41" spans="2:7" x14ac:dyDescent="0.25">
      <c r="B41" s="30" t="s">
        <v>31</v>
      </c>
      <c r="C41" s="36"/>
      <c r="D41" s="36"/>
      <c r="E41" s="36"/>
      <c r="F41" s="31"/>
      <c r="G41" s="31"/>
    </row>
    <row r="42" spans="2:7" ht="24" x14ac:dyDescent="0.25">
      <c r="B42" s="61" t="s">
        <v>32</v>
      </c>
      <c r="C42" s="61" t="s">
        <v>33</v>
      </c>
      <c r="D42" s="61" t="s">
        <v>34</v>
      </c>
      <c r="E42" s="61" t="s">
        <v>20</v>
      </c>
      <c r="F42" s="61" t="s">
        <v>21</v>
      </c>
      <c r="G42" s="61" t="s">
        <v>22</v>
      </c>
    </row>
    <row r="43" spans="2:7" x14ac:dyDescent="0.25">
      <c r="B43" s="72" t="s">
        <v>77</v>
      </c>
      <c r="C43" s="73"/>
      <c r="D43" s="73"/>
      <c r="E43" s="73"/>
      <c r="F43" s="76"/>
      <c r="G43" s="77"/>
    </row>
    <row r="44" spans="2:7" x14ac:dyDescent="0.25">
      <c r="B44" s="19" t="s">
        <v>78</v>
      </c>
      <c r="C44" s="15" t="s">
        <v>36</v>
      </c>
      <c r="D44" s="16">
        <v>6</v>
      </c>
      <c r="E44" s="17" t="s">
        <v>74</v>
      </c>
      <c r="F44" s="78">
        <v>55000</v>
      </c>
      <c r="G44" s="79">
        <f t="shared" ref="G44:G52" si="1">F44*D44</f>
        <v>330000</v>
      </c>
    </row>
    <row r="45" spans="2:7" x14ac:dyDescent="0.25">
      <c r="B45" s="74" t="s">
        <v>35</v>
      </c>
      <c r="C45" s="15"/>
      <c r="D45" s="16"/>
      <c r="E45" s="17"/>
      <c r="F45" s="78"/>
      <c r="G45" s="79"/>
    </row>
    <row r="46" spans="2:7" x14ac:dyDescent="0.25">
      <c r="B46" s="19" t="s">
        <v>79</v>
      </c>
      <c r="C46" s="15" t="s">
        <v>36</v>
      </c>
      <c r="D46" s="16">
        <v>184</v>
      </c>
      <c r="E46" s="15" t="s">
        <v>80</v>
      </c>
      <c r="F46" s="78">
        <v>260</v>
      </c>
      <c r="G46" s="79">
        <f t="shared" si="1"/>
        <v>47840</v>
      </c>
    </row>
    <row r="47" spans="2:7" x14ac:dyDescent="0.25">
      <c r="B47" s="19" t="s">
        <v>81</v>
      </c>
      <c r="C47" s="15" t="s">
        <v>36</v>
      </c>
      <c r="D47" s="16">
        <v>200</v>
      </c>
      <c r="E47" s="15" t="s">
        <v>74</v>
      </c>
      <c r="F47" s="78">
        <v>260</v>
      </c>
      <c r="G47" s="79">
        <f t="shared" si="1"/>
        <v>52000</v>
      </c>
    </row>
    <row r="48" spans="2:7" x14ac:dyDescent="0.25">
      <c r="B48" s="74" t="s">
        <v>82</v>
      </c>
      <c r="C48" s="15"/>
      <c r="D48" s="16"/>
      <c r="E48" s="15"/>
      <c r="F48" s="78"/>
      <c r="G48" s="79"/>
    </row>
    <row r="49" spans="2:7" x14ac:dyDescent="0.25">
      <c r="B49" s="69" t="s">
        <v>83</v>
      </c>
      <c r="C49" s="15" t="s">
        <v>36</v>
      </c>
      <c r="D49" s="16">
        <v>1</v>
      </c>
      <c r="E49" s="15" t="s">
        <v>96</v>
      </c>
      <c r="F49" s="78">
        <v>13750</v>
      </c>
      <c r="G49" s="79">
        <f t="shared" si="1"/>
        <v>13750</v>
      </c>
    </row>
    <row r="50" spans="2:7" x14ac:dyDescent="0.25">
      <c r="B50" s="75" t="s">
        <v>84</v>
      </c>
      <c r="C50" s="15"/>
      <c r="D50" s="16"/>
      <c r="E50" s="15"/>
      <c r="F50" s="78"/>
      <c r="G50" s="79"/>
    </row>
    <row r="51" spans="2:7" x14ac:dyDescent="0.25">
      <c r="B51" s="19" t="s">
        <v>85</v>
      </c>
      <c r="C51" s="15" t="s">
        <v>99</v>
      </c>
      <c r="D51" s="16">
        <v>0.8</v>
      </c>
      <c r="E51" s="15" t="s">
        <v>96</v>
      </c>
      <c r="F51" s="78">
        <v>63000</v>
      </c>
      <c r="G51" s="79">
        <f t="shared" si="1"/>
        <v>50400</v>
      </c>
    </row>
    <row r="52" spans="2:7" x14ac:dyDescent="0.25">
      <c r="B52" s="19" t="s">
        <v>86</v>
      </c>
      <c r="C52" s="15" t="s">
        <v>99</v>
      </c>
      <c r="D52" s="16">
        <v>1</v>
      </c>
      <c r="E52" s="15" t="s">
        <v>96</v>
      </c>
      <c r="F52" s="78">
        <v>96230</v>
      </c>
      <c r="G52" s="79">
        <f t="shared" si="1"/>
        <v>96230</v>
      </c>
    </row>
    <row r="53" spans="2:7" x14ac:dyDescent="0.25">
      <c r="B53" s="40" t="s">
        <v>37</v>
      </c>
      <c r="C53" s="41"/>
      <c r="D53" s="41"/>
      <c r="E53" s="41"/>
      <c r="F53" s="42"/>
      <c r="G53" s="43">
        <f>SUM(G43:G52)</f>
        <v>590220</v>
      </c>
    </row>
    <row r="54" spans="2:7" x14ac:dyDescent="0.25">
      <c r="B54" s="23"/>
      <c r="C54" s="23"/>
      <c r="D54" s="23"/>
      <c r="E54" s="44"/>
      <c r="F54" s="24"/>
      <c r="G54" s="24"/>
    </row>
    <row r="55" spans="2:7" x14ac:dyDescent="0.25">
      <c r="B55" s="30" t="s">
        <v>38</v>
      </c>
      <c r="C55" s="36"/>
      <c r="D55" s="36"/>
      <c r="E55" s="36"/>
      <c r="F55" s="31"/>
      <c r="G55" s="31"/>
    </row>
    <row r="56" spans="2:7" ht="24" x14ac:dyDescent="0.25">
      <c r="B56" s="66" t="s">
        <v>39</v>
      </c>
      <c r="C56" s="61" t="s">
        <v>33</v>
      </c>
      <c r="D56" s="61" t="s">
        <v>34</v>
      </c>
      <c r="E56" s="66" t="s">
        <v>20</v>
      </c>
      <c r="F56" s="61" t="s">
        <v>21</v>
      </c>
      <c r="G56" s="66" t="s">
        <v>22</v>
      </c>
    </row>
    <row r="57" spans="2:7" x14ac:dyDescent="0.25">
      <c r="B57" s="80"/>
      <c r="C57" s="81"/>
      <c r="D57" s="82"/>
      <c r="E57" s="83"/>
      <c r="F57" s="84"/>
      <c r="G57" s="82">
        <v>0</v>
      </c>
    </row>
    <row r="58" spans="2:7" x14ac:dyDescent="0.25">
      <c r="B58" s="40" t="s">
        <v>40</v>
      </c>
      <c r="C58" s="41"/>
      <c r="D58" s="41"/>
      <c r="E58" s="41"/>
      <c r="F58" s="42"/>
      <c r="G58" s="43">
        <f>SUM(G57)</f>
        <v>0</v>
      </c>
    </row>
    <row r="59" spans="2:7" x14ac:dyDescent="0.25">
      <c r="B59" s="23"/>
      <c r="C59" s="23"/>
      <c r="D59" s="23"/>
      <c r="E59" s="23"/>
      <c r="F59" s="24"/>
      <c r="G59" s="24"/>
    </row>
    <row r="60" spans="2:7" x14ac:dyDescent="0.25">
      <c r="B60" s="85" t="s">
        <v>41</v>
      </c>
      <c r="C60" s="86"/>
      <c r="D60" s="86"/>
      <c r="E60" s="86"/>
      <c r="F60" s="86"/>
      <c r="G60" s="87">
        <f>G27+G39+G53+G58</f>
        <v>3045220</v>
      </c>
    </row>
    <row r="61" spans="2:7" x14ac:dyDescent="0.25">
      <c r="B61" s="88" t="s">
        <v>42</v>
      </c>
      <c r="C61" s="46"/>
      <c r="D61" s="46"/>
      <c r="E61" s="46"/>
      <c r="F61" s="46"/>
      <c r="G61" s="89">
        <f>G60*0.05</f>
        <v>152261</v>
      </c>
    </row>
    <row r="62" spans="2:7" x14ac:dyDescent="0.25">
      <c r="B62" s="90" t="s">
        <v>43</v>
      </c>
      <c r="C62" s="45"/>
      <c r="D62" s="45"/>
      <c r="E62" s="45"/>
      <c r="F62" s="45"/>
      <c r="G62" s="91">
        <f>G61+G60</f>
        <v>3197481</v>
      </c>
    </row>
    <row r="63" spans="2:7" x14ac:dyDescent="0.25">
      <c r="B63" s="88" t="s">
        <v>44</v>
      </c>
      <c r="C63" s="46"/>
      <c r="D63" s="46"/>
      <c r="E63" s="46"/>
      <c r="F63" s="46"/>
      <c r="G63" s="89">
        <f>G12</f>
        <v>12750000</v>
      </c>
    </row>
    <row r="64" spans="2:7" x14ac:dyDescent="0.25">
      <c r="B64" s="92" t="s">
        <v>45</v>
      </c>
      <c r="C64" s="93"/>
      <c r="D64" s="93"/>
      <c r="E64" s="93"/>
      <c r="F64" s="93"/>
      <c r="G64" s="94">
        <f>G63-G62</f>
        <v>9552519</v>
      </c>
    </row>
    <row r="65" spans="2:7" x14ac:dyDescent="0.25">
      <c r="B65" s="6" t="s">
        <v>46</v>
      </c>
      <c r="C65" s="7"/>
      <c r="D65" s="7"/>
      <c r="E65" s="7"/>
      <c r="F65" s="7"/>
      <c r="G65" s="3"/>
    </row>
    <row r="66" spans="2:7" x14ac:dyDescent="0.25">
      <c r="B66" s="8"/>
      <c r="C66" s="7"/>
      <c r="D66" s="7"/>
      <c r="E66" s="7"/>
      <c r="F66" s="7"/>
      <c r="G66" s="3"/>
    </row>
    <row r="67" spans="2:7" x14ac:dyDescent="0.25">
      <c r="B67" s="47" t="s">
        <v>47</v>
      </c>
      <c r="C67" s="5"/>
      <c r="D67" s="5"/>
      <c r="E67" s="5"/>
      <c r="F67" s="5"/>
      <c r="G67" s="3"/>
    </row>
    <row r="68" spans="2:7" x14ac:dyDescent="0.25">
      <c r="B68" s="95" t="s">
        <v>48</v>
      </c>
      <c r="C68" s="96"/>
      <c r="D68" s="96"/>
      <c r="E68" s="96"/>
      <c r="F68" s="96"/>
      <c r="G68" s="97"/>
    </row>
    <row r="69" spans="2:7" x14ac:dyDescent="0.25">
      <c r="B69" s="98" t="s">
        <v>49</v>
      </c>
      <c r="C69" s="5"/>
      <c r="D69" s="5"/>
      <c r="E69" s="5"/>
      <c r="F69" s="5"/>
      <c r="G69" s="99"/>
    </row>
    <row r="70" spans="2:7" x14ac:dyDescent="0.25">
      <c r="B70" s="98" t="s">
        <v>50</v>
      </c>
      <c r="C70" s="5"/>
      <c r="D70" s="5"/>
      <c r="E70" s="5"/>
      <c r="F70" s="5"/>
      <c r="G70" s="99"/>
    </row>
    <row r="71" spans="2:7" x14ac:dyDescent="0.25">
      <c r="B71" s="98" t="s">
        <v>51</v>
      </c>
      <c r="C71" s="5"/>
      <c r="D71" s="5"/>
      <c r="E71" s="5"/>
      <c r="F71" s="5"/>
      <c r="G71" s="99"/>
    </row>
    <row r="72" spans="2:7" x14ac:dyDescent="0.25">
      <c r="B72" s="98" t="s">
        <v>52</v>
      </c>
      <c r="C72" s="5"/>
      <c r="D72" s="5"/>
      <c r="E72" s="5"/>
      <c r="F72" s="5"/>
      <c r="G72" s="99"/>
    </row>
    <row r="73" spans="2:7" x14ac:dyDescent="0.25">
      <c r="B73" s="100" t="s">
        <v>53</v>
      </c>
      <c r="C73" s="101"/>
      <c r="D73" s="101"/>
      <c r="E73" s="101"/>
      <c r="F73" s="101"/>
      <c r="G73" s="102"/>
    </row>
    <row r="74" spans="2:7" x14ac:dyDescent="0.25">
      <c r="B74" s="10"/>
      <c r="C74" s="5"/>
      <c r="D74" s="5"/>
      <c r="E74" s="5"/>
      <c r="F74" s="5"/>
      <c r="G74" s="3"/>
    </row>
    <row r="75" spans="2:7" x14ac:dyDescent="0.25">
      <c r="B75" s="116" t="s">
        <v>54</v>
      </c>
      <c r="C75" s="117"/>
      <c r="D75" s="48"/>
      <c r="E75" s="1"/>
      <c r="F75" s="1"/>
      <c r="G75" s="3"/>
    </row>
    <row r="76" spans="2:7" x14ac:dyDescent="0.25">
      <c r="B76" s="103" t="s">
        <v>39</v>
      </c>
      <c r="C76" s="103" t="s">
        <v>55</v>
      </c>
      <c r="D76" s="104" t="s">
        <v>56</v>
      </c>
      <c r="E76" s="1"/>
      <c r="F76" s="1"/>
      <c r="G76" s="3"/>
    </row>
    <row r="77" spans="2:7" x14ac:dyDescent="0.25">
      <c r="B77" s="105" t="s">
        <v>57</v>
      </c>
      <c r="C77" s="106">
        <f>G27</f>
        <v>2375000</v>
      </c>
      <c r="D77" s="107">
        <f>(C77/C83)</f>
        <v>0.73077350298355592</v>
      </c>
      <c r="E77" s="1"/>
      <c r="F77" s="1"/>
      <c r="G77" s="3"/>
    </row>
    <row r="78" spans="2:7" x14ac:dyDescent="0.25">
      <c r="B78" s="105" t="s">
        <v>58</v>
      </c>
      <c r="C78" s="111">
        <f>G31</f>
        <v>50000</v>
      </c>
      <c r="D78" s="107">
        <f>(C78/C83)</f>
        <v>1.5384705325969599E-2</v>
      </c>
      <c r="E78" s="1"/>
      <c r="F78" s="1"/>
      <c r="G78" s="3"/>
    </row>
    <row r="79" spans="2:7" x14ac:dyDescent="0.25">
      <c r="B79" s="105" t="s">
        <v>59</v>
      </c>
      <c r="C79" s="106">
        <f>G39</f>
        <v>80000</v>
      </c>
      <c r="D79" s="107">
        <f>(C79/C83)</f>
        <v>2.4615528521551355E-2</v>
      </c>
      <c r="E79" s="1"/>
      <c r="F79" s="1"/>
      <c r="G79" s="3"/>
    </row>
    <row r="80" spans="2:7" x14ac:dyDescent="0.25">
      <c r="B80" s="105" t="s">
        <v>32</v>
      </c>
      <c r="C80" s="106">
        <f>G53</f>
        <v>590220</v>
      </c>
      <c r="D80" s="107">
        <f>(C80/C83)</f>
        <v>0.18160721554987552</v>
      </c>
      <c r="E80" s="1"/>
      <c r="F80" s="1"/>
      <c r="G80" s="3"/>
    </row>
    <row r="81" spans="2:7" x14ac:dyDescent="0.25">
      <c r="B81" s="105" t="s">
        <v>60</v>
      </c>
      <c r="C81" s="108">
        <v>0</v>
      </c>
      <c r="D81" s="107">
        <f>(C81/C83)</f>
        <v>0</v>
      </c>
      <c r="E81" s="2"/>
      <c r="F81" s="2"/>
      <c r="G81" s="3"/>
    </row>
    <row r="82" spans="2:7" x14ac:dyDescent="0.25">
      <c r="B82" s="105" t="s">
        <v>61</v>
      </c>
      <c r="C82" s="108">
        <f>(C77+C78+C79+C80+C81)*0.05</f>
        <v>154761</v>
      </c>
      <c r="D82" s="107">
        <f>(C82/C83)</f>
        <v>4.7619047619047616E-2</v>
      </c>
      <c r="E82" s="2"/>
      <c r="F82" s="2"/>
      <c r="G82" s="3"/>
    </row>
    <row r="83" spans="2:7" x14ac:dyDescent="0.25">
      <c r="B83" s="103" t="s">
        <v>62</v>
      </c>
      <c r="C83" s="109">
        <f>SUM(C77:C82)</f>
        <v>3249981</v>
      </c>
      <c r="D83" s="110">
        <f>SUM(D77:D82)</f>
        <v>1</v>
      </c>
      <c r="E83" s="2"/>
      <c r="F83" s="2"/>
      <c r="G83" s="3"/>
    </row>
    <row r="84" spans="2:7" x14ac:dyDescent="0.25">
      <c r="B84" s="8"/>
      <c r="C84" s="7"/>
      <c r="D84" s="7"/>
      <c r="E84" s="7"/>
      <c r="F84" s="7"/>
      <c r="G84" s="3"/>
    </row>
    <row r="85" spans="2:7" x14ac:dyDescent="0.25">
      <c r="B85" s="9"/>
      <c r="C85" s="7"/>
      <c r="D85" s="7"/>
      <c r="E85" s="7"/>
      <c r="F85" s="7"/>
      <c r="G85" s="3"/>
    </row>
    <row r="86" spans="2:7" x14ac:dyDescent="0.25">
      <c r="B86" s="14"/>
      <c r="C86" s="13" t="s">
        <v>97</v>
      </c>
      <c r="D86" s="14"/>
      <c r="E86" s="14"/>
      <c r="F86" s="2"/>
      <c r="G86" s="3"/>
    </row>
    <row r="87" spans="2:7" x14ac:dyDescent="0.25">
      <c r="B87" s="103" t="s">
        <v>87</v>
      </c>
      <c r="C87" s="112">
        <v>14000</v>
      </c>
      <c r="D87" s="112">
        <v>15000</v>
      </c>
      <c r="E87" s="112">
        <v>16000</v>
      </c>
      <c r="F87" s="12"/>
      <c r="G87" s="4"/>
    </row>
    <row r="88" spans="2:7" x14ac:dyDescent="0.25">
      <c r="B88" s="103" t="s">
        <v>88</v>
      </c>
      <c r="C88" s="109">
        <f>(G62/C87)</f>
        <v>228.39150000000001</v>
      </c>
      <c r="D88" s="109">
        <f>(G62/D87)</f>
        <v>213.16540000000001</v>
      </c>
      <c r="E88" s="109">
        <f>(G62/E87)</f>
        <v>199.84256250000001</v>
      </c>
      <c r="F88" s="12"/>
      <c r="G88" s="4"/>
    </row>
    <row r="89" spans="2:7" x14ac:dyDescent="0.25">
      <c r="B89" s="11" t="s">
        <v>63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 otoño-invierno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2021-02-16T01:44:47Z</dcterms:modified>
</cp:coreProperties>
</file>