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2" documentId="13_ncr:1_{369BBF5C-4864-475B-9970-B7A991DCAC2B}" xr6:coauthVersionLast="46" xr6:coauthVersionMax="46" xr10:uidLastSave="{8AA11683-7E60-4B79-8495-CBBE36F673FE}"/>
  <bookViews>
    <workbookView xWindow="-90" yWindow="-90" windowWidth="19380" windowHeight="10980" xr2:uid="{00000000-000D-0000-FFFF-FFFF00000000}"/>
  </bookViews>
  <sheets>
    <sheet name="Ají Aire Li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D42" i="1" l="1"/>
  <c r="D41" i="1"/>
  <c r="D40" i="1"/>
  <c r="D39" i="1"/>
  <c r="D38" i="1"/>
  <c r="G67" i="1" l="1"/>
  <c r="G58" i="1"/>
  <c r="G57" i="1"/>
  <c r="G52" i="1"/>
  <c r="G47" i="1"/>
  <c r="G49" i="1"/>
  <c r="G23" i="1" l="1"/>
  <c r="G22" i="1"/>
  <c r="G12" i="1" l="1"/>
  <c r="G41" i="1"/>
  <c r="G40" i="1"/>
  <c r="G27" i="1" l="1"/>
  <c r="G60" i="1" l="1"/>
  <c r="G61" i="1"/>
  <c r="C88" i="1"/>
  <c r="G26" i="1"/>
  <c r="G51" i="1"/>
  <c r="G50" i="1"/>
  <c r="G24" i="1"/>
  <c r="G25" i="1"/>
  <c r="G21" i="1"/>
  <c r="G66" i="1" l="1"/>
  <c r="G68" i="1" s="1"/>
  <c r="G55" i="1"/>
  <c r="G53" i="1"/>
  <c r="G42" i="1"/>
  <c r="G39" i="1"/>
  <c r="G38" i="1"/>
  <c r="G37" i="1"/>
  <c r="G73" i="1"/>
  <c r="C91" i="1" l="1"/>
  <c r="G28" i="1"/>
  <c r="G62" i="1"/>
  <c r="G43" i="1"/>
  <c r="C89" i="1" s="1"/>
  <c r="C87" i="1" l="1"/>
  <c r="G70" i="1"/>
  <c r="G71" i="1" s="1"/>
  <c r="G72" i="1" l="1"/>
  <c r="C92" i="1"/>
  <c r="E98" i="1" l="1"/>
  <c r="C98" i="1"/>
  <c r="D98" i="1"/>
  <c r="G74" i="1"/>
  <c r="C93" i="1"/>
  <c r="D92" i="1" s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<sst xmlns="http://schemas.openxmlformats.org/spreadsheetml/2006/main" count="175" uniqueCount="125">
  <si>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</si>
  <si>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</si>
  <si>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</si>
  <si>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</si>
  <si>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</si>
  <si>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</si>
  <si>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</si>
  <si>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</si>
  <si>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</si>
  <si>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</si>
  <si>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</si>
  <si>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</si>
  <si>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</si>
  <si>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</si>
  <si>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</si>
  <si>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</si>
  <si>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</si>
  <si>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</si>
  <si>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</si>
  <si>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</si>
  <si>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</si>
  <si>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</si>
  <si>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</si>
  <si>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</si>
  <si>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</si>
  <si>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</si>
  <si>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</si>
  <si>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</si>
  <si>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</si>
  <si>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</si>
  <si>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</si>
  <si>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</si>
  <si>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</si>
  <si>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</si>
  <si>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</si>
  <si>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</si>
  <si>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</si>
  <si>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</si>
  <si>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</si>
  <si>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</si>
  <si>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</si>
  <si>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</si>
  <si>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</si>
  <si>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</si>
  <si>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</si>
  <si>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</si>
  <si>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</si>
  <si>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</si>
  <si>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</si>
  <si>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</si>
  <si>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</si>
  <si>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</si>
  <si>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</si>
  <si>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</si>
  <si>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</si>
  <si>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</si>
  <si>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</si>
  <si>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</si>
  <si>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</si>
  <si>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</si>
  <si>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</si>
  <si>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</si>
  <si>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</si>
  <si>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</si>
  <si>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</si>
  <si>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</si>
  <si>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</si>
  <si>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</si>
  <si>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Todas la comunas del Área</t>
  </si>
  <si>
    <t>Coquimbo</t>
  </si>
  <si>
    <t>Ovalle</t>
  </si>
  <si>
    <t>Septiembre - Marzo</t>
  </si>
  <si>
    <t>Cosecha</t>
  </si>
  <si>
    <t>Septiembre- Marzo</t>
  </si>
  <si>
    <t>Urea</t>
  </si>
  <si>
    <t>Nitrato de Potasio</t>
  </si>
  <si>
    <t>Kg(25)</t>
  </si>
  <si>
    <t>Fletes</t>
  </si>
  <si>
    <t>Troya</t>
  </si>
  <si>
    <t xml:space="preserve"> Marzo</t>
  </si>
  <si>
    <t>Mayo</t>
  </si>
  <si>
    <t>Riegos</t>
  </si>
  <si>
    <t>Acarreo de insumos e implementos de cosecha</t>
  </si>
  <si>
    <t>Febrero-Marzo</t>
  </si>
  <si>
    <t>Marzo- Septiebre</t>
  </si>
  <si>
    <t>Post cosecha</t>
  </si>
  <si>
    <t xml:space="preserve">Melgadura </t>
  </si>
  <si>
    <t xml:space="preserve">Aplicación de fertilizantes </t>
  </si>
  <si>
    <t>Aplicaciones de insecticidas</t>
  </si>
  <si>
    <t xml:space="preserve">Cosecha </t>
  </si>
  <si>
    <t>Mezcla NPK</t>
  </si>
  <si>
    <t>Lt.(20)</t>
  </si>
  <si>
    <t>Zero 5 EC</t>
  </si>
  <si>
    <t>Diciembre-julio</t>
  </si>
  <si>
    <t>Medio</t>
  </si>
  <si>
    <t>Limpiar Terreno</t>
  </si>
  <si>
    <t>Transplantes</t>
  </si>
  <si>
    <t>Aradura</t>
  </si>
  <si>
    <t>Plantines</t>
  </si>
  <si>
    <t>Marzo</t>
  </si>
  <si>
    <t>Rukan mix</t>
  </si>
  <si>
    <t>Lt.(5)</t>
  </si>
  <si>
    <t>Mercado Nacional</t>
  </si>
  <si>
    <t>Marzo-septiembre</t>
  </si>
  <si>
    <t xml:space="preserve">FUNGICIDA </t>
  </si>
  <si>
    <t>Polyben</t>
  </si>
  <si>
    <t>Kg(1)</t>
  </si>
  <si>
    <t>kg(1)</t>
  </si>
  <si>
    <t xml:space="preserve">Mayo- Septiembre </t>
  </si>
  <si>
    <t>Farmon</t>
  </si>
  <si>
    <t>Acoidal</t>
  </si>
  <si>
    <t>Mayo-Diciembre</t>
  </si>
  <si>
    <t>Cajas de Carton</t>
  </si>
  <si>
    <t xml:space="preserve">AJÍ AIRE LIBRE </t>
  </si>
  <si>
    <t>Cristal</t>
  </si>
  <si>
    <t>Enero -mayo</t>
  </si>
  <si>
    <t>Octubre</t>
  </si>
  <si>
    <t>Enero-Mayo</t>
  </si>
  <si>
    <t>Enero- Febrero</t>
  </si>
  <si>
    <t>Enero- Mayo</t>
  </si>
  <si>
    <t>Febrero</t>
  </si>
  <si>
    <t>Julio</t>
  </si>
  <si>
    <t>Aplicaciones de fertilizantes y Pesticidas</t>
  </si>
  <si>
    <t>Control de maleza</t>
  </si>
  <si>
    <t>Acido Fosfórico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</si>
</sst>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9" fillId="0" borderId="22"/>
    <xf numFmtId="41" fontId="20" fillId="0" borderId="0" applyFont="0" applyFill="0" applyBorder="0" applyAlignment="0" applyProtection="0"/>
  </cellStyleXfs>
  <cellXfs count="15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49" fontId="15" fillId="2" borderId="47" xfId="0" applyNumberFormat="1" applyFont="1" applyFill="1" applyBorder="1" applyAlignment="1">
      <alignment vertical="center"/>
    </xf>
    <xf numFmtId="49" fontId="15" fillId="2" borderId="49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49" fontId="15" fillId="8" borderId="35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horizontal="center" vertical="center" wrapText="1"/>
    </xf>
    <xf numFmtId="49" fontId="1" fillId="3" borderId="59" xfId="0" applyNumberFormat="1" applyFont="1" applyFill="1" applyBorder="1" applyAlignment="1">
      <alignment horizontal="center" vertical="center"/>
    </xf>
    <xf numFmtId="49" fontId="3" fillId="3" borderId="60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vertical="center"/>
    </xf>
    <xf numFmtId="49" fontId="9" fillId="3" borderId="60" xfId="0" applyNumberFormat="1" applyFont="1" applyFill="1" applyBorder="1" applyAlignment="1">
      <alignment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vertical="center"/>
    </xf>
    <xf numFmtId="3" fontId="9" fillId="3" borderId="60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 wrapText="1"/>
    </xf>
    <xf numFmtId="3" fontId="4" fillId="2" borderId="57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>
      <alignment vertical="center"/>
    </xf>
    <xf numFmtId="41" fontId="13" fillId="8" borderId="54" xfId="2" applyFont="1" applyFill="1" applyBorder="1" applyAlignment="1">
      <alignment vertical="center"/>
    </xf>
    <xf numFmtId="41" fontId="13" fillId="8" borderId="55" xfId="2" applyFont="1" applyFill="1" applyBorder="1" applyAlignment="1">
      <alignment vertical="center"/>
    </xf>
    <xf numFmtId="41" fontId="13" fillId="8" borderId="39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9"/>
  <sheetViews>
    <sheetView showGridLines="0" tabSelected="1" topLeftCell="A49" zoomScale="130" zoomScaleNormal="130" workbookViewId="0">
      <selection activeCell="H37" sqref="H1:H1048576"/>
    </sheetView>
  </sheetViews>
  <sheetFormatPr baseColWidth="10" defaultColWidth="10.86328125" defaultRowHeight="11.25" customHeight="1" x14ac:dyDescent="0.75"/>
  <cols>
    <col min="1" max="1" width="4.40625" style="70" customWidth="1"/>
    <col min="2" max="2" width="16.7265625" style="70" customWidth="1"/>
    <col min="3" max="3" width="19.40625" style="70" customWidth="1"/>
    <col min="4" max="4" width="9.40625" style="70" customWidth="1"/>
    <col min="5" max="5" width="14.40625" style="70" customWidth="1"/>
    <col min="6" max="6" width="11" style="70" customWidth="1"/>
    <col min="7" max="7" width="12.40625" style="70" customWidth="1"/>
    <col min="8" max="8" width="10.86328125" style="145" hidden="1" customWidth="1"/>
    <col min="9" max="9" width="10.86328125" style="145" customWidth="1"/>
    <col min="10" max="255" width="10.86328125" style="70" customWidth="1"/>
    <col min="256" max="16384" width="10.86328125" style="71"/>
  </cols>
  <sheetData>
    <row r="1" spans="1:7" ht="15" customHeight="1" x14ac:dyDescent="0.75">
      <c r="A1" s="69"/>
      <c r="B1" s="69"/>
      <c r="C1" s="69"/>
      <c r="D1" s="69"/>
      <c r="E1" s="69"/>
      <c r="F1" s="69"/>
      <c r="G1" s="69"/>
    </row>
    <row r="2" spans="1:7" ht="15" customHeight="1" x14ac:dyDescent="0.75">
      <c r="A2" s="69"/>
      <c r="B2" s="69"/>
      <c r="C2" s="69"/>
      <c r="D2" s="69"/>
      <c r="E2" s="69"/>
      <c r="F2" s="69"/>
      <c r="G2" s="69"/>
    </row>
    <row r="3" spans="1:7" ht="15" customHeight="1" x14ac:dyDescent="0.75">
      <c r="A3" s="69"/>
      <c r="B3" s="69"/>
      <c r="C3" s="69"/>
      <c r="D3" s="69"/>
      <c r="E3" s="69"/>
      <c r="F3" s="69"/>
      <c r="G3" s="69"/>
    </row>
    <row r="4" spans="1:7" ht="15" customHeight="1" x14ac:dyDescent="0.75">
      <c r="A4" s="69"/>
      <c r="B4" s="69"/>
      <c r="C4" s="69"/>
      <c r="D4" s="69"/>
      <c r="E4" s="69"/>
      <c r="F4" s="69"/>
      <c r="G4" s="69"/>
    </row>
    <row r="5" spans="1:7" ht="15" customHeight="1" x14ac:dyDescent="0.75">
      <c r="A5" s="69"/>
      <c r="B5" s="69"/>
      <c r="C5" s="69"/>
      <c r="D5" s="69"/>
      <c r="E5" s="69"/>
      <c r="F5" s="69"/>
      <c r="G5" s="69"/>
    </row>
    <row r="6" spans="1:7" ht="15" customHeight="1" x14ac:dyDescent="0.75">
      <c r="A6" s="69"/>
      <c r="B6" s="69"/>
      <c r="C6" s="69"/>
      <c r="D6" s="69"/>
      <c r="E6" s="69"/>
      <c r="F6" s="69"/>
      <c r="G6" s="69"/>
    </row>
    <row r="7" spans="1:7" ht="15" customHeight="1" x14ac:dyDescent="0.75">
      <c r="A7" s="69"/>
      <c r="B7" s="69"/>
      <c r="C7" s="69"/>
      <c r="D7" s="69"/>
      <c r="E7" s="69"/>
      <c r="F7" s="69"/>
      <c r="G7" s="69"/>
    </row>
    <row r="8" spans="1:7" ht="15" customHeight="1" x14ac:dyDescent="0.75">
      <c r="A8" s="69"/>
      <c r="B8" s="72"/>
      <c r="C8" s="73"/>
      <c r="D8" s="69"/>
      <c r="E8" s="73"/>
      <c r="F8" s="73"/>
      <c r="G8" s="73"/>
    </row>
    <row r="9" spans="1:7" ht="12" customHeight="1" x14ac:dyDescent="0.75">
      <c r="A9" s="74"/>
      <c r="B9" s="1" t="s">
        <v>0</v>
      </c>
      <c r="C9" s="75" t="s">
        <v>113</v>
      </c>
      <c r="D9" s="76"/>
      <c r="E9" s="151" t="s">
        <v>1</v>
      </c>
      <c r="F9" s="152"/>
      <c r="G9" s="77">
        <v>800</v>
      </c>
    </row>
    <row r="10" spans="1:7" ht="38.25" customHeight="1" x14ac:dyDescent="0.75">
      <c r="A10" s="74"/>
      <c r="B10" s="2" t="s">
        <v>2</v>
      </c>
      <c r="C10" s="3" t="s">
        <v>114</v>
      </c>
      <c r="D10" s="78"/>
      <c r="E10" s="149" t="s">
        <v>3</v>
      </c>
      <c r="F10" s="150"/>
      <c r="G10" s="79" t="s">
        <v>115</v>
      </c>
    </row>
    <row r="11" spans="1:7" ht="18" customHeight="1" x14ac:dyDescent="0.75">
      <c r="A11" s="74"/>
      <c r="B11" s="2" t="s">
        <v>4</v>
      </c>
      <c r="C11" s="79" t="s">
        <v>94</v>
      </c>
      <c r="D11" s="78"/>
      <c r="E11" s="149" t="s">
        <v>5</v>
      </c>
      <c r="F11" s="150"/>
      <c r="G11" s="80">
        <v>9000</v>
      </c>
    </row>
    <row r="12" spans="1:7" ht="11.25" customHeight="1" x14ac:dyDescent="0.75">
      <c r="A12" s="74"/>
      <c r="B12" s="2" t="s">
        <v>6</v>
      </c>
      <c r="C12" s="81" t="s">
        <v>69</v>
      </c>
      <c r="D12" s="78"/>
      <c r="E12" s="82" t="s">
        <v>7</v>
      </c>
      <c r="F12" s="83"/>
      <c r="G12" s="84">
        <f>(G9*G11)</f>
        <v>7200000</v>
      </c>
    </row>
    <row r="13" spans="1:7" ht="11.25" customHeight="1" x14ac:dyDescent="0.75">
      <c r="A13" s="74"/>
      <c r="B13" s="2" t="s">
        <v>8</v>
      </c>
      <c r="C13" s="79" t="s">
        <v>70</v>
      </c>
      <c r="D13" s="78"/>
      <c r="E13" s="149" t="s">
        <v>9</v>
      </c>
      <c r="F13" s="150"/>
      <c r="G13" s="79" t="s">
        <v>102</v>
      </c>
    </row>
    <row r="14" spans="1:7" ht="13.5" customHeight="1" x14ac:dyDescent="0.75">
      <c r="A14" s="74"/>
      <c r="B14" s="2" t="s">
        <v>10</v>
      </c>
      <c r="C14" s="79" t="s">
        <v>68</v>
      </c>
      <c r="D14" s="78"/>
      <c r="E14" s="149" t="s">
        <v>11</v>
      </c>
      <c r="F14" s="150"/>
      <c r="G14" s="79" t="s">
        <v>83</v>
      </c>
    </row>
    <row r="15" spans="1:7" ht="25.5" customHeight="1" x14ac:dyDescent="0.75">
      <c r="A15" s="74"/>
      <c r="B15" s="2" t="s">
        <v>12</v>
      </c>
      <c r="C15" s="85">
        <v>44238</v>
      </c>
      <c r="D15" s="78"/>
      <c r="E15" s="153" t="s">
        <v>13</v>
      </c>
      <c r="F15" s="154"/>
      <c r="G15" s="81" t="s">
        <v>14</v>
      </c>
    </row>
    <row r="16" spans="1:7" ht="12" customHeight="1" x14ac:dyDescent="0.75">
      <c r="A16" s="69"/>
      <c r="B16" s="87"/>
      <c r="C16" s="88"/>
      <c r="D16" s="6"/>
      <c r="E16" s="89"/>
      <c r="F16" s="89"/>
      <c r="G16" s="90"/>
    </row>
    <row r="17" spans="1:7" ht="12" customHeight="1" x14ac:dyDescent="0.75">
      <c r="A17" s="91"/>
      <c r="B17" s="155" t="s">
        <v>15</v>
      </c>
      <c r="C17" s="156"/>
      <c r="D17" s="156"/>
      <c r="E17" s="156"/>
      <c r="F17" s="156"/>
      <c r="G17" s="156"/>
    </row>
    <row r="18" spans="1:7" ht="12" customHeight="1" x14ac:dyDescent="0.75">
      <c r="A18" s="69"/>
      <c r="B18" s="92"/>
      <c r="C18" s="93"/>
      <c r="D18" s="93"/>
      <c r="E18" s="93"/>
      <c r="F18" s="94"/>
      <c r="G18" s="94"/>
    </row>
    <row r="19" spans="1:7" ht="12" customHeight="1" x14ac:dyDescent="0.75">
      <c r="A19" s="74"/>
      <c r="B19" s="4" t="s">
        <v>16</v>
      </c>
      <c r="C19" s="5"/>
      <c r="D19" s="6"/>
      <c r="E19" s="6"/>
      <c r="F19" s="6"/>
      <c r="G19" s="6"/>
    </row>
    <row r="20" spans="1:7" ht="24" customHeight="1" x14ac:dyDescent="0.75">
      <c r="A20" s="91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4.75" x14ac:dyDescent="0.75">
      <c r="A21" s="91"/>
      <c r="B21" s="95" t="s">
        <v>81</v>
      </c>
      <c r="C21" s="3" t="s">
        <v>23</v>
      </c>
      <c r="D21" s="96">
        <v>15</v>
      </c>
      <c r="E21" s="95" t="s">
        <v>117</v>
      </c>
      <c r="F21" s="84">
        <v>20000</v>
      </c>
      <c r="G21" s="84">
        <f t="shared" ref="G21:G26" si="0">(D21*F21)</f>
        <v>300000</v>
      </c>
    </row>
    <row r="22" spans="1:7" ht="14.75" x14ac:dyDescent="0.75">
      <c r="A22" s="91"/>
      <c r="B22" s="95" t="s">
        <v>95</v>
      </c>
      <c r="C22" s="3" t="s">
        <v>23</v>
      </c>
      <c r="D22" s="96">
        <v>4</v>
      </c>
      <c r="E22" s="95" t="s">
        <v>116</v>
      </c>
      <c r="F22" s="84">
        <v>20000</v>
      </c>
      <c r="G22" s="84">
        <f t="shared" ref="G22" si="1">(D22*F22)</f>
        <v>80000</v>
      </c>
    </row>
    <row r="23" spans="1:7" ht="14.75" x14ac:dyDescent="0.75">
      <c r="A23" s="91"/>
      <c r="B23" s="95" t="s">
        <v>96</v>
      </c>
      <c r="C23" s="3" t="s">
        <v>23</v>
      </c>
      <c r="D23" s="96">
        <v>5</v>
      </c>
      <c r="E23" s="95" t="s">
        <v>117</v>
      </c>
      <c r="F23" s="84">
        <v>20000</v>
      </c>
      <c r="G23" s="84">
        <f>(D23*F23)</f>
        <v>100000</v>
      </c>
    </row>
    <row r="24" spans="1:7" ht="21" x14ac:dyDescent="0.75">
      <c r="A24" s="91"/>
      <c r="B24" s="95" t="s">
        <v>82</v>
      </c>
      <c r="C24" s="3" t="s">
        <v>23</v>
      </c>
      <c r="D24" s="96">
        <v>5</v>
      </c>
      <c r="E24" s="95" t="s">
        <v>117</v>
      </c>
      <c r="F24" s="84">
        <v>20000</v>
      </c>
      <c r="G24" s="84">
        <f t="shared" si="0"/>
        <v>100000</v>
      </c>
    </row>
    <row r="25" spans="1:7" ht="21" x14ac:dyDescent="0.75">
      <c r="A25" s="91"/>
      <c r="B25" s="95" t="s">
        <v>122</v>
      </c>
      <c r="C25" s="3" t="s">
        <v>23</v>
      </c>
      <c r="D25" s="96">
        <v>10</v>
      </c>
      <c r="E25" s="97" t="s">
        <v>71</v>
      </c>
      <c r="F25" s="84">
        <v>20000</v>
      </c>
      <c r="G25" s="84">
        <f t="shared" si="0"/>
        <v>200000</v>
      </c>
    </row>
    <row r="26" spans="1:7" ht="14.75" x14ac:dyDescent="0.75">
      <c r="A26" s="91"/>
      <c r="B26" s="95" t="s">
        <v>123</v>
      </c>
      <c r="C26" s="3" t="s">
        <v>23</v>
      </c>
      <c r="D26" s="96">
        <v>10</v>
      </c>
      <c r="E26" s="95" t="s">
        <v>73</v>
      </c>
      <c r="F26" s="84">
        <v>20000</v>
      </c>
      <c r="G26" s="84">
        <f t="shared" si="0"/>
        <v>200000</v>
      </c>
    </row>
    <row r="27" spans="1:7" ht="14.75" x14ac:dyDescent="0.75">
      <c r="A27" s="91"/>
      <c r="B27" s="95" t="s">
        <v>72</v>
      </c>
      <c r="C27" s="3" t="s">
        <v>23</v>
      </c>
      <c r="D27" s="96">
        <v>15</v>
      </c>
      <c r="E27" s="95" t="s">
        <v>84</v>
      </c>
      <c r="F27" s="84">
        <v>20000</v>
      </c>
      <c r="G27" s="84">
        <f t="shared" ref="G27" si="2">(D27*F27)</f>
        <v>300000</v>
      </c>
    </row>
    <row r="28" spans="1:7" ht="12.75" customHeight="1" x14ac:dyDescent="0.75">
      <c r="A28" s="91"/>
      <c r="B28" s="8" t="s">
        <v>24</v>
      </c>
      <c r="C28" s="9"/>
      <c r="D28" s="9"/>
      <c r="E28" s="9"/>
      <c r="F28" s="10"/>
      <c r="G28" s="11">
        <f>SUM(G21:G27)</f>
        <v>1280000</v>
      </c>
    </row>
    <row r="29" spans="1:7" ht="12" customHeight="1" x14ac:dyDescent="0.75">
      <c r="A29" s="69"/>
      <c r="B29" s="92"/>
      <c r="C29" s="94"/>
      <c r="D29" s="94"/>
      <c r="E29" s="94"/>
      <c r="F29" s="98"/>
      <c r="G29" s="98"/>
    </row>
    <row r="30" spans="1:7" ht="12" customHeight="1" x14ac:dyDescent="0.75">
      <c r="A30" s="74"/>
      <c r="B30" s="12" t="s">
        <v>25</v>
      </c>
      <c r="C30" s="13"/>
      <c r="D30" s="14"/>
      <c r="E30" s="14"/>
      <c r="F30" s="15"/>
      <c r="G30" s="15"/>
    </row>
    <row r="31" spans="1:7" ht="24" customHeight="1" x14ac:dyDescent="0.75">
      <c r="A31" s="74"/>
      <c r="B31" s="126" t="s">
        <v>17</v>
      </c>
      <c r="C31" s="17" t="s">
        <v>18</v>
      </c>
      <c r="D31" s="17" t="s">
        <v>19</v>
      </c>
      <c r="E31" s="16" t="s">
        <v>20</v>
      </c>
      <c r="F31" s="17" t="s">
        <v>21</v>
      </c>
      <c r="G31" s="16" t="s">
        <v>22</v>
      </c>
    </row>
    <row r="32" spans="1:7" ht="12" customHeight="1" x14ac:dyDescent="0.75">
      <c r="A32" s="114"/>
      <c r="B32" s="128"/>
      <c r="C32" s="125"/>
      <c r="D32" s="96"/>
      <c r="E32" s="95"/>
      <c r="F32" s="84"/>
      <c r="G32" s="84"/>
    </row>
    <row r="33" spans="1:11" ht="12" customHeight="1" x14ac:dyDescent="0.75">
      <c r="A33" s="74"/>
      <c r="B33" s="127" t="s">
        <v>26</v>
      </c>
      <c r="C33" s="18"/>
      <c r="D33" s="18"/>
      <c r="E33" s="18"/>
      <c r="F33" s="19"/>
      <c r="G33" s="19"/>
    </row>
    <row r="34" spans="1:11" ht="12" customHeight="1" x14ac:dyDescent="0.75">
      <c r="A34" s="69"/>
      <c r="B34" s="99"/>
      <c r="C34" s="100"/>
      <c r="D34" s="100"/>
      <c r="E34" s="100"/>
      <c r="F34" s="101"/>
      <c r="G34" s="101"/>
    </row>
    <row r="35" spans="1:11" ht="12" customHeight="1" x14ac:dyDescent="0.75">
      <c r="A35" s="74"/>
      <c r="B35" s="12" t="s">
        <v>27</v>
      </c>
      <c r="C35" s="13"/>
      <c r="D35" s="14"/>
      <c r="E35" s="14"/>
      <c r="F35" s="15"/>
      <c r="G35" s="15"/>
    </row>
    <row r="36" spans="1:11" ht="24" customHeight="1" x14ac:dyDescent="0.75">
      <c r="A36" s="74"/>
      <c r="B36" s="20" t="s">
        <v>17</v>
      </c>
      <c r="C36" s="20" t="s">
        <v>18</v>
      </c>
      <c r="D36" s="20" t="s">
        <v>19</v>
      </c>
      <c r="E36" s="20" t="s">
        <v>20</v>
      </c>
      <c r="F36" s="21" t="s">
        <v>21</v>
      </c>
      <c r="G36" s="20" t="s">
        <v>22</v>
      </c>
    </row>
    <row r="37" spans="1:11" ht="12.75" customHeight="1" x14ac:dyDescent="0.75">
      <c r="A37" s="91"/>
      <c r="B37" s="95" t="s">
        <v>85</v>
      </c>
      <c r="C37" s="3" t="s">
        <v>28</v>
      </c>
      <c r="D37" s="96">
        <v>0.38</v>
      </c>
      <c r="E37" s="95" t="s">
        <v>80</v>
      </c>
      <c r="F37" s="84">
        <v>200000</v>
      </c>
      <c r="G37" s="84">
        <f t="shared" ref="G37:G42" si="3">(D37*F37)</f>
        <v>76000</v>
      </c>
      <c r="H37" s="146">
        <v>0.375</v>
      </c>
    </row>
    <row r="38" spans="1:11" ht="12.75" customHeight="1" x14ac:dyDescent="0.75">
      <c r="A38" s="91"/>
      <c r="B38" s="95" t="s">
        <v>97</v>
      </c>
      <c r="C38" s="3" t="s">
        <v>28</v>
      </c>
      <c r="D38" s="96">
        <f>4/8</f>
        <v>0.5</v>
      </c>
      <c r="E38" s="95" t="s">
        <v>118</v>
      </c>
      <c r="F38" s="84">
        <v>200000</v>
      </c>
      <c r="G38" s="84">
        <f t="shared" si="3"/>
        <v>100000</v>
      </c>
    </row>
    <row r="39" spans="1:11" ht="25.5" customHeight="1" x14ac:dyDescent="0.75">
      <c r="A39" s="91"/>
      <c r="B39" s="95" t="s">
        <v>86</v>
      </c>
      <c r="C39" s="3" t="s">
        <v>28</v>
      </c>
      <c r="D39" s="96">
        <f>4/8</f>
        <v>0.5</v>
      </c>
      <c r="E39" s="95" t="s">
        <v>118</v>
      </c>
      <c r="F39" s="84">
        <v>200000</v>
      </c>
      <c r="G39" s="84">
        <f t="shared" si="3"/>
        <v>100000</v>
      </c>
    </row>
    <row r="40" spans="1:11" ht="25.5" customHeight="1" x14ac:dyDescent="0.75">
      <c r="A40" s="91"/>
      <c r="B40" s="95" t="s">
        <v>87</v>
      </c>
      <c r="C40" s="3" t="s">
        <v>28</v>
      </c>
      <c r="D40" s="96">
        <f>14/8</f>
        <v>1.75</v>
      </c>
      <c r="E40" s="95" t="s">
        <v>118</v>
      </c>
      <c r="F40" s="84">
        <v>200000</v>
      </c>
      <c r="G40" s="84">
        <f t="shared" ref="G40" si="4">(D40*F40)</f>
        <v>350000</v>
      </c>
    </row>
    <row r="41" spans="1:11" ht="25.5" customHeight="1" x14ac:dyDescent="0.75">
      <c r="A41" s="91"/>
      <c r="B41" s="95" t="s">
        <v>88</v>
      </c>
      <c r="C41" s="3" t="s">
        <v>28</v>
      </c>
      <c r="D41" s="96">
        <f>14/8</f>
        <v>1.75</v>
      </c>
      <c r="E41" s="95" t="s">
        <v>119</v>
      </c>
      <c r="F41" s="84">
        <v>200000</v>
      </c>
      <c r="G41" s="84">
        <f t="shared" ref="G41" si="5">(D41*F41)</f>
        <v>350000</v>
      </c>
    </row>
    <row r="42" spans="1:11" ht="12.75" customHeight="1" x14ac:dyDescent="0.75">
      <c r="A42" s="91"/>
      <c r="B42" s="95" t="s">
        <v>89</v>
      </c>
      <c r="C42" s="3" t="s">
        <v>28</v>
      </c>
      <c r="D42" s="96">
        <f>20/8</f>
        <v>2.5</v>
      </c>
      <c r="E42" s="95" t="s">
        <v>120</v>
      </c>
      <c r="F42" s="84">
        <v>150000</v>
      </c>
      <c r="G42" s="84">
        <f t="shared" si="3"/>
        <v>375000</v>
      </c>
    </row>
    <row r="43" spans="1:11" ht="12.75" customHeight="1" x14ac:dyDescent="0.75">
      <c r="A43" s="74"/>
      <c r="B43" s="22" t="s">
        <v>29</v>
      </c>
      <c r="C43" s="23"/>
      <c r="D43" s="23"/>
      <c r="E43" s="23"/>
      <c r="F43" s="24"/>
      <c r="G43" s="25">
        <f>SUM(G37:G42)</f>
        <v>1351000</v>
      </c>
    </row>
    <row r="44" spans="1:11" ht="12" customHeight="1" x14ac:dyDescent="0.75">
      <c r="A44" s="69"/>
      <c r="B44" s="99"/>
      <c r="C44" s="100"/>
      <c r="D44" s="100"/>
      <c r="E44" s="100"/>
      <c r="F44" s="101"/>
      <c r="G44" s="101"/>
    </row>
    <row r="45" spans="1:11" ht="12" customHeight="1" x14ac:dyDescent="0.75">
      <c r="A45" s="74"/>
      <c r="B45" s="12" t="s">
        <v>30</v>
      </c>
      <c r="C45" s="13"/>
      <c r="D45" s="14"/>
      <c r="E45" s="14"/>
      <c r="F45" s="15"/>
      <c r="G45" s="15"/>
    </row>
    <row r="46" spans="1:11" ht="24" customHeight="1" x14ac:dyDescent="0.75">
      <c r="A46" s="74"/>
      <c r="B46" s="21" t="s">
        <v>31</v>
      </c>
      <c r="C46" s="21" t="s">
        <v>32</v>
      </c>
      <c r="D46" s="21" t="s">
        <v>33</v>
      </c>
      <c r="E46" s="21" t="s">
        <v>20</v>
      </c>
      <c r="F46" s="21" t="s">
        <v>21</v>
      </c>
      <c r="G46" s="21" t="s">
        <v>22</v>
      </c>
      <c r="K46" s="102"/>
    </row>
    <row r="47" spans="1:11" ht="12.75" customHeight="1" x14ac:dyDescent="0.75">
      <c r="A47" s="91"/>
      <c r="B47" s="86" t="s">
        <v>98</v>
      </c>
      <c r="C47" s="104" t="s">
        <v>32</v>
      </c>
      <c r="D47" s="83">
        <v>15000</v>
      </c>
      <c r="E47" s="104" t="s">
        <v>121</v>
      </c>
      <c r="F47" s="105">
        <v>15</v>
      </c>
      <c r="G47" s="105">
        <f>+D47*F47</f>
        <v>225000</v>
      </c>
    </row>
    <row r="48" spans="1:11" ht="12.75" customHeight="1" x14ac:dyDescent="0.75">
      <c r="A48" s="91"/>
      <c r="B48" s="103" t="s">
        <v>34</v>
      </c>
      <c r="C48" s="104"/>
      <c r="D48" s="83"/>
      <c r="E48" s="104"/>
      <c r="F48" s="105"/>
      <c r="G48" s="105"/>
    </row>
    <row r="49" spans="1:7" ht="12.75" customHeight="1" x14ac:dyDescent="0.75">
      <c r="A49" s="91"/>
      <c r="B49" s="82" t="s">
        <v>90</v>
      </c>
      <c r="C49" s="106" t="s">
        <v>76</v>
      </c>
      <c r="D49" s="107">
        <v>10</v>
      </c>
      <c r="E49" s="95" t="s">
        <v>99</v>
      </c>
      <c r="F49" s="105">
        <v>19000</v>
      </c>
      <c r="G49" s="105">
        <f>(D49*F49)</f>
        <v>190000</v>
      </c>
    </row>
    <row r="50" spans="1:7" ht="12.75" customHeight="1" x14ac:dyDescent="0.75">
      <c r="A50" s="91"/>
      <c r="B50" s="82" t="s">
        <v>124</v>
      </c>
      <c r="C50" s="106" t="s">
        <v>91</v>
      </c>
      <c r="D50" s="107">
        <v>5</v>
      </c>
      <c r="E50" s="95" t="s">
        <v>103</v>
      </c>
      <c r="F50" s="105">
        <v>42773</v>
      </c>
      <c r="G50" s="105">
        <f>(D50*F50)</f>
        <v>213865</v>
      </c>
    </row>
    <row r="51" spans="1:7" ht="12.75" customHeight="1" x14ac:dyDescent="0.75">
      <c r="A51" s="91"/>
      <c r="B51" s="82" t="s">
        <v>75</v>
      </c>
      <c r="C51" s="106" t="s">
        <v>76</v>
      </c>
      <c r="D51" s="107">
        <v>20</v>
      </c>
      <c r="E51" s="95" t="s">
        <v>103</v>
      </c>
      <c r="F51" s="105">
        <v>18403</v>
      </c>
      <c r="G51" s="105">
        <f>(D51*F51)</f>
        <v>368060</v>
      </c>
    </row>
    <row r="52" spans="1:7" ht="12.75" customHeight="1" x14ac:dyDescent="0.75">
      <c r="A52" s="91"/>
      <c r="B52" s="82" t="s">
        <v>100</v>
      </c>
      <c r="C52" s="106" t="s">
        <v>101</v>
      </c>
      <c r="D52" s="107">
        <v>20</v>
      </c>
      <c r="E52" s="95" t="s">
        <v>103</v>
      </c>
      <c r="F52" s="105">
        <v>8319</v>
      </c>
      <c r="G52" s="105">
        <f>(D52*F52)</f>
        <v>166380</v>
      </c>
    </row>
    <row r="53" spans="1:7" ht="12.75" customHeight="1" x14ac:dyDescent="0.75">
      <c r="A53" s="91"/>
      <c r="B53" s="82" t="s">
        <v>74</v>
      </c>
      <c r="C53" s="106" t="s">
        <v>76</v>
      </c>
      <c r="D53" s="107">
        <v>15</v>
      </c>
      <c r="E53" s="95" t="s">
        <v>73</v>
      </c>
      <c r="F53" s="105">
        <v>10900</v>
      </c>
      <c r="G53" s="105">
        <f>(D53*F53)</f>
        <v>163500</v>
      </c>
    </row>
    <row r="54" spans="1:7" ht="12.75" customHeight="1" x14ac:dyDescent="0.75">
      <c r="A54" s="91"/>
      <c r="B54" s="103" t="s">
        <v>35</v>
      </c>
      <c r="C54" s="104"/>
      <c r="D54" s="83"/>
      <c r="E54" s="104"/>
      <c r="F54" s="105"/>
      <c r="G54" s="105"/>
    </row>
    <row r="55" spans="1:7" ht="12.75" customHeight="1" x14ac:dyDescent="0.75">
      <c r="A55" s="91"/>
      <c r="B55" s="82" t="s">
        <v>109</v>
      </c>
      <c r="C55" s="106" t="s">
        <v>36</v>
      </c>
      <c r="D55" s="107">
        <v>10</v>
      </c>
      <c r="E55" s="95" t="s">
        <v>79</v>
      </c>
      <c r="F55" s="105">
        <v>7520</v>
      </c>
      <c r="G55" s="105">
        <f>(D55*F55)</f>
        <v>75200</v>
      </c>
    </row>
    <row r="56" spans="1:7" ht="12.75" customHeight="1" x14ac:dyDescent="0.75">
      <c r="A56" s="91"/>
      <c r="B56" s="103" t="s">
        <v>104</v>
      </c>
      <c r="C56" s="106"/>
      <c r="D56" s="107"/>
      <c r="E56" s="95"/>
      <c r="F56" s="105"/>
      <c r="G56" s="105"/>
    </row>
    <row r="57" spans="1:7" ht="12.75" customHeight="1" x14ac:dyDescent="0.75">
      <c r="A57" s="91"/>
      <c r="B57" s="82" t="s">
        <v>105</v>
      </c>
      <c r="C57" s="106" t="s">
        <v>106</v>
      </c>
      <c r="D57" s="107">
        <v>2</v>
      </c>
      <c r="E57" s="95" t="s">
        <v>108</v>
      </c>
      <c r="F57" s="105">
        <v>11250</v>
      </c>
      <c r="G57" s="105">
        <f>+D57*F57</f>
        <v>22500</v>
      </c>
    </row>
    <row r="58" spans="1:7" ht="12.75" customHeight="1" x14ac:dyDescent="0.75">
      <c r="A58" s="91"/>
      <c r="B58" s="82" t="s">
        <v>110</v>
      </c>
      <c r="C58" s="106" t="s">
        <v>107</v>
      </c>
      <c r="D58" s="107">
        <v>3</v>
      </c>
      <c r="E58" s="95" t="s">
        <v>108</v>
      </c>
      <c r="F58" s="105">
        <v>8319</v>
      </c>
      <c r="G58" s="105">
        <f>+D58*F58</f>
        <v>24957</v>
      </c>
    </row>
    <row r="59" spans="1:7" ht="12.75" customHeight="1" x14ac:dyDescent="0.75">
      <c r="A59" s="91"/>
      <c r="B59" s="129" t="s">
        <v>37</v>
      </c>
      <c r="C59" s="108"/>
      <c r="D59" s="109"/>
      <c r="E59" s="108"/>
      <c r="F59" s="110"/>
      <c r="G59" s="110"/>
    </row>
    <row r="60" spans="1:7" ht="12.75" customHeight="1" x14ac:dyDescent="0.75">
      <c r="A60" s="114"/>
      <c r="B60" s="134" t="s">
        <v>78</v>
      </c>
      <c r="C60" s="135" t="s">
        <v>36</v>
      </c>
      <c r="D60" s="136">
        <v>5</v>
      </c>
      <c r="E60" s="137" t="s">
        <v>73</v>
      </c>
      <c r="F60" s="138">
        <v>15042</v>
      </c>
      <c r="G60" s="138">
        <f>+F60*D60</f>
        <v>75210</v>
      </c>
    </row>
    <row r="61" spans="1:7" ht="12.75" customHeight="1" x14ac:dyDescent="0.75">
      <c r="A61" s="114"/>
      <c r="B61" s="134" t="s">
        <v>92</v>
      </c>
      <c r="C61" s="139" t="s">
        <v>36</v>
      </c>
      <c r="D61" s="140">
        <v>4</v>
      </c>
      <c r="E61" s="137" t="s">
        <v>73</v>
      </c>
      <c r="F61" s="138">
        <v>38655</v>
      </c>
      <c r="G61" s="138">
        <f>(D61*F61)</f>
        <v>154620</v>
      </c>
    </row>
    <row r="62" spans="1:7" ht="13.5" customHeight="1" x14ac:dyDescent="0.75">
      <c r="A62" s="74"/>
      <c r="B62" s="130" t="s">
        <v>38</v>
      </c>
      <c r="C62" s="131"/>
      <c r="D62" s="131"/>
      <c r="E62" s="131"/>
      <c r="F62" s="132"/>
      <c r="G62" s="133">
        <f>SUM(G47:G61)</f>
        <v>1679292</v>
      </c>
    </row>
    <row r="63" spans="1:7" ht="12" customHeight="1" x14ac:dyDescent="0.75">
      <c r="A63" s="69"/>
      <c r="B63" s="99"/>
      <c r="C63" s="100"/>
      <c r="D63" s="100"/>
      <c r="E63" s="111"/>
      <c r="F63" s="101"/>
      <c r="G63" s="101"/>
    </row>
    <row r="64" spans="1:7" ht="12" customHeight="1" x14ac:dyDescent="0.75">
      <c r="A64" s="74"/>
      <c r="B64" s="12" t="s">
        <v>39</v>
      </c>
      <c r="C64" s="13"/>
      <c r="D64" s="14"/>
      <c r="E64" s="14"/>
      <c r="F64" s="15"/>
      <c r="G64" s="15"/>
    </row>
    <row r="65" spans="1:7" ht="24" customHeight="1" x14ac:dyDescent="0.75">
      <c r="A65" s="74"/>
      <c r="B65" s="20" t="s">
        <v>40</v>
      </c>
      <c r="C65" s="21" t="s">
        <v>32</v>
      </c>
      <c r="D65" s="21" t="s">
        <v>33</v>
      </c>
      <c r="E65" s="20" t="s">
        <v>20</v>
      </c>
      <c r="F65" s="21" t="s">
        <v>21</v>
      </c>
      <c r="G65" s="20" t="s">
        <v>22</v>
      </c>
    </row>
    <row r="66" spans="1:7" ht="12.75" customHeight="1" x14ac:dyDescent="0.75">
      <c r="A66" s="91"/>
      <c r="B66" s="95" t="s">
        <v>77</v>
      </c>
      <c r="C66" s="106" t="s">
        <v>32</v>
      </c>
      <c r="D66" s="105">
        <v>2</v>
      </c>
      <c r="E66" s="95" t="s">
        <v>93</v>
      </c>
      <c r="F66" s="105">
        <v>40000</v>
      </c>
      <c r="G66" s="105">
        <f>(D66*F66)</f>
        <v>80000</v>
      </c>
    </row>
    <row r="67" spans="1:7" ht="12.75" customHeight="1" x14ac:dyDescent="0.75">
      <c r="A67" s="91"/>
      <c r="B67" s="95" t="s">
        <v>112</v>
      </c>
      <c r="C67" s="106" t="s">
        <v>32</v>
      </c>
      <c r="D67" s="105">
        <v>700</v>
      </c>
      <c r="E67" s="95" t="s">
        <v>111</v>
      </c>
      <c r="F67" s="105">
        <v>500</v>
      </c>
      <c r="G67" s="105">
        <f>(D67*F67)</f>
        <v>350000</v>
      </c>
    </row>
    <row r="68" spans="1:7" ht="13.5" customHeight="1" x14ac:dyDescent="0.75">
      <c r="A68" s="74"/>
      <c r="B68" s="26" t="s">
        <v>41</v>
      </c>
      <c r="C68" s="27"/>
      <c r="D68" s="27"/>
      <c r="E68" s="27"/>
      <c r="F68" s="28"/>
      <c r="G68" s="29">
        <f>SUM(G66+G67)</f>
        <v>430000</v>
      </c>
    </row>
    <row r="69" spans="1:7" ht="12" customHeight="1" x14ac:dyDescent="0.75">
      <c r="A69" s="69"/>
      <c r="B69" s="112"/>
      <c r="C69" s="112"/>
      <c r="D69" s="112"/>
      <c r="E69" s="112"/>
      <c r="F69" s="113"/>
      <c r="G69" s="113"/>
    </row>
    <row r="70" spans="1:7" ht="12" customHeight="1" x14ac:dyDescent="0.75">
      <c r="A70" s="114"/>
      <c r="B70" s="41" t="s">
        <v>42</v>
      </c>
      <c r="C70" s="42"/>
      <c r="D70" s="42"/>
      <c r="E70" s="42"/>
      <c r="F70" s="42"/>
      <c r="G70" s="43">
        <f>G28+G43+G62+G68</f>
        <v>4740292</v>
      </c>
    </row>
    <row r="71" spans="1:7" ht="12" customHeight="1" x14ac:dyDescent="0.75">
      <c r="A71" s="114"/>
      <c r="B71" s="44" t="s">
        <v>43</v>
      </c>
      <c r="C71" s="31"/>
      <c r="D71" s="31"/>
      <c r="E71" s="31"/>
      <c r="F71" s="31"/>
      <c r="G71" s="45">
        <f>G70*0.05</f>
        <v>237014.6</v>
      </c>
    </row>
    <row r="72" spans="1:7" ht="12" customHeight="1" x14ac:dyDescent="0.75">
      <c r="A72" s="114"/>
      <c r="B72" s="46" t="s">
        <v>44</v>
      </c>
      <c r="C72" s="30"/>
      <c r="D72" s="30"/>
      <c r="E72" s="30"/>
      <c r="F72" s="30"/>
      <c r="G72" s="47">
        <f>G71+G70</f>
        <v>4977306.5999999996</v>
      </c>
    </row>
    <row r="73" spans="1:7" ht="12" customHeight="1" x14ac:dyDescent="0.75">
      <c r="A73" s="114"/>
      <c r="B73" s="44" t="s">
        <v>45</v>
      </c>
      <c r="C73" s="31"/>
      <c r="D73" s="31"/>
      <c r="E73" s="31"/>
      <c r="F73" s="31"/>
      <c r="G73" s="45">
        <f>G12</f>
        <v>7200000</v>
      </c>
    </row>
    <row r="74" spans="1:7" ht="12" customHeight="1" x14ac:dyDescent="0.75">
      <c r="A74" s="114"/>
      <c r="B74" s="48" t="s">
        <v>46</v>
      </c>
      <c r="C74" s="49"/>
      <c r="D74" s="49"/>
      <c r="E74" s="49"/>
      <c r="F74" s="49"/>
      <c r="G74" s="50">
        <f>G73-G72</f>
        <v>2222693.4000000004</v>
      </c>
    </row>
    <row r="75" spans="1:7" ht="12" customHeight="1" x14ac:dyDescent="0.75">
      <c r="A75" s="114"/>
      <c r="B75" s="39" t="s">
        <v>47</v>
      </c>
      <c r="C75" s="40"/>
      <c r="D75" s="40"/>
      <c r="E75" s="40"/>
      <c r="F75" s="40"/>
      <c r="G75" s="37"/>
    </row>
    <row r="76" spans="1:7" ht="12.75" customHeight="1" thickBot="1" x14ac:dyDescent="0.9">
      <c r="A76" s="114"/>
      <c r="B76" s="51"/>
      <c r="C76" s="40"/>
      <c r="D76" s="40"/>
      <c r="E76" s="40"/>
      <c r="F76" s="40"/>
      <c r="G76" s="37"/>
    </row>
    <row r="77" spans="1:7" ht="12" customHeight="1" x14ac:dyDescent="0.75">
      <c r="A77" s="114"/>
      <c r="B77" s="60" t="s">
        <v>48</v>
      </c>
      <c r="C77" s="115"/>
      <c r="D77" s="115"/>
      <c r="E77" s="115"/>
      <c r="F77" s="116"/>
      <c r="G77" s="37"/>
    </row>
    <row r="78" spans="1:7" ht="12" customHeight="1" x14ac:dyDescent="0.75">
      <c r="A78" s="114"/>
      <c r="B78" s="61" t="s">
        <v>49</v>
      </c>
      <c r="C78" s="58"/>
      <c r="D78" s="58"/>
      <c r="E78" s="58"/>
      <c r="F78" s="117"/>
      <c r="G78" s="37"/>
    </row>
    <row r="79" spans="1:7" ht="12" customHeight="1" x14ac:dyDescent="0.75">
      <c r="A79" s="114"/>
      <c r="B79" s="61" t="s">
        <v>50</v>
      </c>
      <c r="C79" s="58"/>
      <c r="D79" s="58"/>
      <c r="E79" s="58"/>
      <c r="F79" s="117"/>
      <c r="G79" s="37"/>
    </row>
    <row r="80" spans="1:7" ht="12" customHeight="1" x14ac:dyDescent="0.75">
      <c r="A80" s="114"/>
      <c r="B80" s="61" t="s">
        <v>51</v>
      </c>
      <c r="C80" s="58"/>
      <c r="D80" s="58"/>
      <c r="E80" s="58"/>
      <c r="F80" s="117"/>
      <c r="G80" s="37"/>
    </row>
    <row r="81" spans="1:7" ht="12" customHeight="1" x14ac:dyDescent="0.75">
      <c r="A81" s="114"/>
      <c r="B81" s="61" t="s">
        <v>52</v>
      </c>
      <c r="C81" s="58"/>
      <c r="D81" s="58"/>
      <c r="E81" s="58"/>
      <c r="F81" s="117"/>
      <c r="G81" s="37"/>
    </row>
    <row r="82" spans="1:7" ht="12" customHeight="1" x14ac:dyDescent="0.75">
      <c r="A82" s="114"/>
      <c r="B82" s="61" t="s">
        <v>53</v>
      </c>
      <c r="C82" s="58"/>
      <c r="D82" s="58"/>
      <c r="E82" s="58"/>
      <c r="F82" s="117"/>
      <c r="G82" s="37"/>
    </row>
    <row r="83" spans="1:7" ht="12.75" customHeight="1" thickBot="1" x14ac:dyDescent="0.9">
      <c r="A83" s="114"/>
      <c r="B83" s="62" t="s">
        <v>54</v>
      </c>
      <c r="C83" s="118"/>
      <c r="D83" s="118"/>
      <c r="E83" s="118"/>
      <c r="F83" s="119"/>
      <c r="G83" s="37"/>
    </row>
    <row r="84" spans="1:7" ht="12.75" customHeight="1" x14ac:dyDescent="0.75">
      <c r="A84" s="114"/>
      <c r="B84" s="58"/>
      <c r="C84" s="58"/>
      <c r="D84" s="58"/>
      <c r="E84" s="58"/>
      <c r="F84" s="58"/>
      <c r="G84" s="37"/>
    </row>
    <row r="85" spans="1:7" ht="15" customHeight="1" thickBot="1" x14ac:dyDescent="0.9">
      <c r="A85" s="114"/>
      <c r="B85" s="147" t="s">
        <v>55</v>
      </c>
      <c r="C85" s="148"/>
      <c r="D85" s="120"/>
      <c r="E85" s="121"/>
      <c r="F85" s="121"/>
      <c r="G85" s="37"/>
    </row>
    <row r="86" spans="1:7" ht="12" customHeight="1" x14ac:dyDescent="0.75">
      <c r="A86" s="114"/>
      <c r="B86" s="53" t="s">
        <v>40</v>
      </c>
      <c r="C86" s="32" t="s">
        <v>56</v>
      </c>
      <c r="D86" s="122" t="s">
        <v>57</v>
      </c>
      <c r="E86" s="121"/>
      <c r="F86" s="121"/>
      <c r="G86" s="37"/>
    </row>
    <row r="87" spans="1:7" ht="12" customHeight="1" x14ac:dyDescent="0.75">
      <c r="A87" s="114"/>
      <c r="B87" s="54" t="s">
        <v>58</v>
      </c>
      <c r="C87" s="33">
        <f>+G28</f>
        <v>1280000</v>
      </c>
      <c r="D87" s="123">
        <f>(C87/C93)</f>
        <v>0.2571671996255967</v>
      </c>
      <c r="E87" s="121"/>
      <c r="F87" s="121"/>
      <c r="G87" s="37"/>
    </row>
    <row r="88" spans="1:7" ht="12" customHeight="1" x14ac:dyDescent="0.75">
      <c r="A88" s="114"/>
      <c r="B88" s="54" t="s">
        <v>59</v>
      </c>
      <c r="C88" s="33">
        <f>+G32</f>
        <v>0</v>
      </c>
      <c r="D88" s="123">
        <v>0</v>
      </c>
      <c r="E88" s="121"/>
      <c r="F88" s="121"/>
      <c r="G88" s="37"/>
    </row>
    <row r="89" spans="1:7" ht="12" customHeight="1" x14ac:dyDescent="0.75">
      <c r="A89" s="114"/>
      <c r="B89" s="54" t="s">
        <v>60</v>
      </c>
      <c r="C89" s="33">
        <f>+G43</f>
        <v>1351000</v>
      </c>
      <c r="D89" s="123">
        <f>(C89/C93)</f>
        <v>0.27143194272982907</v>
      </c>
      <c r="E89" s="121"/>
      <c r="F89" s="121"/>
      <c r="G89" s="37"/>
    </row>
    <row r="90" spans="1:7" ht="12" customHeight="1" x14ac:dyDescent="0.75">
      <c r="A90" s="114"/>
      <c r="B90" s="54" t="s">
        <v>31</v>
      </c>
      <c r="C90" s="33">
        <f>G62</f>
        <v>1679292</v>
      </c>
      <c r="D90" s="123">
        <f>(C90/C93)</f>
        <v>0.3373897039013028</v>
      </c>
      <c r="E90" s="121"/>
      <c r="F90" s="121"/>
      <c r="G90" s="37"/>
    </row>
    <row r="91" spans="1:7" ht="12" customHeight="1" x14ac:dyDescent="0.75">
      <c r="A91" s="114"/>
      <c r="B91" s="54" t="s">
        <v>61</v>
      </c>
      <c r="C91" s="34">
        <f>+G68</f>
        <v>430000</v>
      </c>
      <c r="D91" s="123">
        <f>(C91/C93)</f>
        <v>8.6392106124223905E-2</v>
      </c>
      <c r="E91" s="36"/>
      <c r="F91" s="36"/>
      <c r="G91" s="37"/>
    </row>
    <row r="92" spans="1:7" ht="12" customHeight="1" x14ac:dyDescent="0.75">
      <c r="A92" s="114"/>
      <c r="B92" s="54" t="s">
        <v>62</v>
      </c>
      <c r="C92" s="34">
        <f>+G71</f>
        <v>237014.6</v>
      </c>
      <c r="D92" s="123">
        <f>(C92/C93)</f>
        <v>4.7619047619047623E-2</v>
      </c>
      <c r="E92" s="36"/>
      <c r="F92" s="36"/>
      <c r="G92" s="37"/>
    </row>
    <row r="93" spans="1:7" ht="12.75" customHeight="1" thickBot="1" x14ac:dyDescent="0.9">
      <c r="A93" s="114"/>
      <c r="B93" s="55" t="s">
        <v>63</v>
      </c>
      <c r="C93" s="56">
        <f>SUM(C87:C92)</f>
        <v>4977306.5999999996</v>
      </c>
      <c r="D93" s="57">
        <f>SUM(D87:D92)</f>
        <v>1</v>
      </c>
      <c r="E93" s="36"/>
      <c r="F93" s="36"/>
      <c r="G93" s="37"/>
    </row>
    <row r="94" spans="1:7" ht="12" customHeight="1" x14ac:dyDescent="0.75">
      <c r="A94" s="114"/>
      <c r="B94" s="51"/>
      <c r="C94" s="40"/>
      <c r="D94" s="40"/>
      <c r="E94" s="40"/>
      <c r="F94" s="40"/>
      <c r="G94" s="37"/>
    </row>
    <row r="95" spans="1:7" ht="12.75" customHeight="1" x14ac:dyDescent="0.75">
      <c r="A95" s="114"/>
      <c r="B95" s="52"/>
      <c r="C95" s="40"/>
      <c r="D95" s="40"/>
      <c r="E95" s="40"/>
      <c r="F95" s="40"/>
      <c r="G95" s="37"/>
    </row>
    <row r="96" spans="1:7" ht="12" customHeight="1" thickBot="1" x14ac:dyDescent="0.9">
      <c r="A96" s="124"/>
      <c r="B96" s="64"/>
      <c r="C96" s="65" t="s">
        <v>64</v>
      </c>
      <c r="D96" s="66"/>
      <c r="E96" s="67"/>
      <c r="F96" s="35"/>
      <c r="G96" s="37"/>
    </row>
    <row r="97" spans="1:7" ht="12" customHeight="1" x14ac:dyDescent="0.75">
      <c r="A97" s="114"/>
      <c r="B97" s="68" t="s">
        <v>65</v>
      </c>
      <c r="C97" s="141">
        <v>700</v>
      </c>
      <c r="D97" s="141">
        <v>800</v>
      </c>
      <c r="E97" s="142">
        <v>900</v>
      </c>
      <c r="F97" s="63"/>
      <c r="G97" s="38"/>
    </row>
    <row r="98" spans="1:7" ht="12.75" customHeight="1" thickBot="1" x14ac:dyDescent="0.9">
      <c r="A98" s="114"/>
      <c r="B98" s="55" t="s">
        <v>66</v>
      </c>
      <c r="C98" s="143">
        <f>(G72/C97)</f>
        <v>7110.4379999999992</v>
      </c>
      <c r="D98" s="143">
        <f>(G72/D97)</f>
        <v>6221.6332499999999</v>
      </c>
      <c r="E98" s="144">
        <f>(G72/E97)</f>
        <v>5530.340666666666</v>
      </c>
      <c r="F98" s="63"/>
      <c r="G98" s="38"/>
    </row>
    <row r="99" spans="1:7" ht="15.65" customHeight="1" x14ac:dyDescent="0.75">
      <c r="A99" s="114"/>
      <c r="B99" s="59" t="s">
        <v>67</v>
      </c>
      <c r="C99" s="58"/>
      <c r="D99" s="58"/>
      <c r="E99" s="58"/>
      <c r="F99" s="58"/>
      <c r="G99" s="5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2021-03-03T19:02:22Z</cp:lastPrinted>
  <dcterms:created xsi:type="dcterms:W3CDTF">2020-11-27T12:49:26Z</dcterms:created>
  <dcterms:modified xsi:type="dcterms:W3CDTF">2021-04-08T14:15:00Z</dcterms:modified>
</cp:coreProperties>
</file>