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1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msalinasa_indap_cl/Documents/FINANCIERO 2020-2021/Fichas/Fichas Valparaíso 2021-2022/Quillota/"/>
    </mc:Choice>
  </mc:AlternateContent>
  <xr:revisionPtr revIDLastSave="0" documentId="11_BB4150030A8D00398625BF752DCD6A0787EB4368" xr6:coauthVersionLast="46" xr6:coauthVersionMax="46" xr10:uidLastSave="{00000000-0000-0000-0000-000000000000}"/>
  <bookViews>
    <workbookView xWindow="0" yWindow="0" windowWidth="26520" windowHeight="11268" xr2:uid="{00000000-000D-0000-FFFF-FFFF00000000}"/>
  </bookViews>
  <sheets>
    <sheet name="ALSTROEMERIA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37" i="1"/>
  <c r="G38" i="1"/>
  <c r="G39" i="1"/>
  <c r="G40" i="1"/>
  <c r="G44" i="1"/>
  <c r="G46" i="1"/>
  <c r="G47" i="1"/>
  <c r="G48" i="1"/>
  <c r="G49" i="1"/>
  <c r="G51" i="1"/>
  <c r="G52" i="1"/>
  <c r="G53" i="1"/>
  <c r="G54" i="1"/>
  <c r="G55" i="1"/>
  <c r="G57" i="1"/>
  <c r="G58" i="1"/>
  <c r="G59" i="1"/>
  <c r="G60" i="1"/>
  <c r="G61" i="1"/>
  <c r="G62" i="1"/>
  <c r="G67" i="1"/>
  <c r="C90" i="1" s="1"/>
  <c r="G69" i="1"/>
  <c r="G70" i="1"/>
  <c r="C91" i="1"/>
  <c r="C89" i="1"/>
  <c r="C88" i="1"/>
  <c r="C87" i="1"/>
  <c r="C86" i="1"/>
  <c r="C92" i="1"/>
  <c r="D88" i="1" s="1"/>
  <c r="D89" i="1"/>
  <c r="G72" i="1"/>
  <c r="D86" i="1"/>
  <c r="D90" i="1"/>
  <c r="D91" i="1"/>
  <c r="G71" i="1"/>
  <c r="D97" i="1"/>
  <c r="G73" i="1"/>
  <c r="C97" i="1"/>
  <c r="E97" i="1"/>
  <c r="D92" i="1" l="1"/>
</calcChain>
</file>

<file path=xl/sharedStrings.xml><?xml version="1.0" encoding="utf-8"?>
<sst xmlns="http://schemas.openxmlformats.org/spreadsheetml/2006/main" count="174" uniqueCount="113">
  <si>
    <t>RUBRO O CULTIVO</t>
  </si>
  <si>
    <t xml:space="preserve">ALSTROEMERIA </t>
  </si>
  <si>
    <t>RENDIMIENTO (varas/Há.)</t>
  </si>
  <si>
    <t>VARIEDAD</t>
  </si>
  <si>
    <t>Olga, Suny rebeca, Suny, sacha, etc.</t>
  </si>
  <si>
    <t>FECHA ESTIMADA  PRECIO VENTA</t>
  </si>
  <si>
    <t>Anual, todo el año</t>
  </si>
  <si>
    <t>NIVEL TECNOLÓGICO</t>
  </si>
  <si>
    <t>Medio</t>
  </si>
  <si>
    <t>PRECIO ESPERADO ($/vara)</t>
  </si>
  <si>
    <t>REGIÓN</t>
  </si>
  <si>
    <t xml:space="preserve">Valparaiso </t>
  </si>
  <si>
    <t>INGRESO ESPERADO, con IVA ($)</t>
  </si>
  <si>
    <t>AGENCIA DE ÁREA</t>
  </si>
  <si>
    <t>Quillota</t>
  </si>
  <si>
    <t>DESTINO PRODUCCION</t>
  </si>
  <si>
    <t>Mercado Interno</t>
  </si>
  <si>
    <t>COMUNA/LOCALIDAD</t>
  </si>
  <si>
    <t>La Palma, San Pedro</t>
  </si>
  <si>
    <t>FECHA DE COSECHA</t>
  </si>
  <si>
    <t>Anual, desde Enero a Dic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</si>
  <si>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</si>
  <si>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</si>
  <si>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</si>
  <si>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</si>
  <si>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</si>
  <si>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</si>
  <si>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</si>
  <si>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</si>
  <si>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</si>
  <si>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</si>
  <si>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</si>
  <si>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Postura plástico y arreglo naves</t>
  </si>
  <si>
    <t>JH</t>
  </si>
  <si>
    <t>Marzo</t>
  </si>
  <si>
    <t>Aplicación de pesticidas</t>
  </si>
  <si>
    <t>Abril a noviembre</t>
  </si>
  <si>
    <t>Aplicación de fertilizantes</t>
  </si>
  <si>
    <t>Control de malezas</t>
  </si>
  <si>
    <t>Labores de manejo en general</t>
  </si>
  <si>
    <t>Riegos</t>
  </si>
  <si>
    <t>Cosecha, selección, embalaje</t>
  </si>
  <si>
    <t>Enero a diciembre</t>
  </si>
  <si>
    <t>Subtotal Jornadas Hombre</t>
  </si>
  <si>
    <t>JORNADAS ANIMAL</t>
  </si>
  <si>
    <t>Subtotal Jornadas Animal</t>
  </si>
  <si>
    <t>MAQUINARIA</t>
  </si>
  <si>
    <t xml:space="preserve">Aradura </t>
  </si>
  <si>
    <t>JM</t>
  </si>
  <si>
    <t>Enero a abril</t>
  </si>
  <si>
    <t>Rastrajes</t>
  </si>
  <si>
    <t>Melgadura</t>
  </si>
  <si>
    <t>Subtotal Costo Maquinaria</t>
  </si>
  <si>
    <t>INSUMOS</t>
  </si>
  <si>
    <t>Insumos</t>
  </si>
  <si>
    <t>Unidad (Kg/l/u)</t>
  </si>
  <si>
    <t>Cantidad (Kg/l/u)</t>
  </si>
  <si>
    <t>PLANTAS (vida útil 3 años)</t>
  </si>
  <si>
    <t>u</t>
  </si>
  <si>
    <t>anual</t>
  </si>
  <si>
    <t>FUGICIDAS</t>
  </si>
  <si>
    <t>Caldo Bordeles</t>
  </si>
  <si>
    <t>Kg.</t>
  </si>
  <si>
    <t>Rovral</t>
  </si>
  <si>
    <t>Phyton 27</t>
  </si>
  <si>
    <t>Benlate</t>
  </si>
  <si>
    <t>INSECTICIDAS</t>
  </si>
  <si>
    <t>Balazo</t>
  </si>
  <si>
    <t>Actara</t>
  </si>
  <si>
    <t>i</t>
  </si>
  <si>
    <t>Vertimec</t>
  </si>
  <si>
    <t>l</t>
  </si>
  <si>
    <t>Clorpirifos</t>
  </si>
  <si>
    <t>Greko</t>
  </si>
  <si>
    <t>FERTILIZANTES</t>
  </si>
  <si>
    <t>Nitrato de Amonio</t>
  </si>
  <si>
    <t>Nitrato de Calcio</t>
  </si>
  <si>
    <t>Sulfato de Magnesio</t>
  </si>
  <si>
    <t>Nitrato de Potasio</t>
  </si>
  <si>
    <t>Acido Fosforico</t>
  </si>
  <si>
    <t>Subtotal Insumos</t>
  </si>
  <si>
    <t>OTROS</t>
  </si>
  <si>
    <t>Item</t>
  </si>
  <si>
    <t>Guano fermentado</t>
  </si>
  <si>
    <t>m3</t>
  </si>
  <si>
    <t>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</si>
  <si>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</si>
  <si>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</si>
  <si>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</si>
  <si>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</si>
  <si>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</si>
  <si>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</si>
  <si>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</si>
  <si>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</si>
  <si>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</si>
  <si>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</si>
  <si>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</si>
  <si>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</si>
  <si>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</si>
  <si>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</si>
  <si>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</si>
  <si>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</si>
  <si>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</si>
  <si>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</si>
  <si>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</si>
  <si>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</si>
  <si>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</si>
  <si>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</si>
  <si>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</si>
  <si>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($/ha)</t>
  </si>
  <si>
    <t>Rendimiento (varas/hà)</t>
  </si>
  <si>
    <t>Costo unitario ($/vara)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</si>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</sst>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0.0%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 applyNumberFormat="0" applyFill="0" applyBorder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12" fillId="8" borderId="54" xfId="0" applyNumberFormat="1" applyFont="1" applyFill="1" applyBorder="1" applyAlignment="1">
      <alignment vertical="center"/>
    </xf>
    <xf numFmtId="3" fontId="12" fillId="8" borderId="55" xfId="0" applyNumberFormat="1" applyFont="1" applyFill="1" applyBorder="1" applyAlignment="1">
      <alignment vertical="center"/>
    </xf>
    <xf numFmtId="168" fontId="14" fillId="2" borderId="37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18" fillId="0" borderId="56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2" fontId="4" fillId="0" borderId="56" xfId="0" applyNumberFormat="1" applyFont="1" applyBorder="1" applyAlignment="1">
      <alignment horizontal="center" vertical="center"/>
    </xf>
    <xf numFmtId="3" fontId="4" fillId="0" borderId="56" xfId="0" applyNumberFormat="1" applyFont="1" applyBorder="1" applyAlignment="1">
      <alignment vertical="center"/>
    </xf>
    <xf numFmtId="0" fontId="4" fillId="0" borderId="56" xfId="0" applyFont="1" applyFill="1" applyBorder="1" applyAlignment="1">
      <alignment horizontal="center" vertical="center"/>
    </xf>
    <xf numFmtId="0" fontId="4" fillId="10" borderId="56" xfId="0" applyFont="1" applyFill="1" applyBorder="1" applyAlignment="1">
      <alignment horizontal="center" vertical="center"/>
    </xf>
    <xf numFmtId="165" fontId="4" fillId="0" borderId="56" xfId="0" applyNumberFormat="1" applyFont="1" applyBorder="1" applyAlignment="1">
      <alignment horizontal="center" vertical="center"/>
    </xf>
    <xf numFmtId="0" fontId="19" fillId="0" borderId="56" xfId="0" applyFont="1" applyBorder="1" applyAlignment="1">
      <alignment vertical="center"/>
    </xf>
    <xf numFmtId="0" fontId="19" fillId="0" borderId="56" xfId="0" applyFont="1" applyBorder="1" applyAlignment="1">
      <alignment horizontal="center" vertical="center"/>
    </xf>
    <xf numFmtId="165" fontId="19" fillId="0" borderId="56" xfId="0" applyNumberFormat="1" applyFont="1" applyBorder="1" applyAlignment="1">
      <alignment horizontal="center" vertical="center"/>
    </xf>
    <xf numFmtId="3" fontId="19" fillId="0" borderId="56" xfId="0" applyNumberFormat="1" applyFont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844550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8"/>
  <sheetViews>
    <sheetView showGridLines="0" tabSelected="1" topLeftCell="A79" zoomScale="120" zoomScaleNormal="120" workbookViewId="0">
      <selection activeCell="H86" sqref="H86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140625" style="1" bestFit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2" t="s">
        <v>2</v>
      </c>
      <c r="F9" s="143"/>
      <c r="G9" s="9">
        <v>950000</v>
      </c>
    </row>
    <row r="10" spans="1:7" ht="21.6">
      <c r="A10" s="5"/>
      <c r="B10" s="10" t="s">
        <v>3</v>
      </c>
      <c r="C10" s="11" t="s">
        <v>4</v>
      </c>
      <c r="D10" s="12"/>
      <c r="E10" s="140" t="s">
        <v>5</v>
      </c>
      <c r="F10" s="141"/>
      <c r="G10" s="13" t="s">
        <v>6</v>
      </c>
    </row>
    <row r="11" spans="1:7" ht="14.45">
      <c r="A11" s="5"/>
      <c r="B11" s="10" t="s">
        <v>7</v>
      </c>
      <c r="C11" s="13" t="s">
        <v>8</v>
      </c>
      <c r="D11" s="12"/>
      <c r="E11" s="140" t="s">
        <v>9</v>
      </c>
      <c r="F11" s="141"/>
      <c r="G11" s="14">
        <v>85</v>
      </c>
    </row>
    <row r="12" spans="1:7" ht="14.45">
      <c r="A12" s="5"/>
      <c r="B12" s="10" t="s">
        <v>10</v>
      </c>
      <c r="C12" s="15" t="s">
        <v>11</v>
      </c>
      <c r="D12" s="12"/>
      <c r="E12" s="124" t="s">
        <v>12</v>
      </c>
      <c r="F12" s="125"/>
      <c r="G12" s="16">
        <v>80750000</v>
      </c>
    </row>
    <row r="13" spans="1:7" ht="14.45">
      <c r="A13" s="5"/>
      <c r="B13" s="10" t="s">
        <v>13</v>
      </c>
      <c r="C13" s="13" t="s">
        <v>14</v>
      </c>
      <c r="D13" s="12"/>
      <c r="E13" s="140" t="s">
        <v>15</v>
      </c>
      <c r="F13" s="141"/>
      <c r="G13" s="13" t="s">
        <v>16</v>
      </c>
    </row>
    <row r="14" spans="1:7" ht="14.45">
      <c r="A14" s="5"/>
      <c r="B14" s="10" t="s">
        <v>17</v>
      </c>
      <c r="C14" s="13" t="s">
        <v>18</v>
      </c>
      <c r="D14" s="12"/>
      <c r="E14" s="140" t="s">
        <v>19</v>
      </c>
      <c r="F14" s="141"/>
      <c r="G14" s="13" t="s">
        <v>20</v>
      </c>
    </row>
    <row r="15" spans="1:7" ht="14.45">
      <c r="A15" s="5"/>
      <c r="B15" s="10" t="s">
        <v>21</v>
      </c>
      <c r="C15" s="17">
        <v>44276</v>
      </c>
      <c r="D15" s="12"/>
      <c r="E15" s="144" t="s">
        <v>22</v>
      </c>
      <c r="F15" s="145"/>
      <c r="G15" s="15" t="s">
        <v>23</v>
      </c>
    </row>
    <row r="16" spans="1:7" ht="14.45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46" t="s">
        <v>24</v>
      </c>
      <c r="C17" s="147"/>
      <c r="D17" s="147"/>
      <c r="E17" s="147"/>
      <c r="F17" s="147"/>
      <c r="G17" s="147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4.45">
      <c r="A21" s="23"/>
      <c r="B21" s="127" t="s">
        <v>32</v>
      </c>
      <c r="C21" s="128" t="s">
        <v>33</v>
      </c>
      <c r="D21" s="129">
        <v>40</v>
      </c>
      <c r="E21" s="128" t="s">
        <v>34</v>
      </c>
      <c r="F21" s="130">
        <v>75000</v>
      </c>
      <c r="G21" s="130">
        <f>D21*F21</f>
        <v>3000000</v>
      </c>
    </row>
    <row r="22" spans="1:7" ht="14.45">
      <c r="A22" s="23"/>
      <c r="B22" s="127" t="s">
        <v>35</v>
      </c>
      <c r="C22" s="128" t="s">
        <v>33</v>
      </c>
      <c r="D22" s="129">
        <v>10</v>
      </c>
      <c r="E22" s="131" t="s">
        <v>36</v>
      </c>
      <c r="F22" s="130">
        <v>25000</v>
      </c>
      <c r="G22" s="130">
        <f>D22*F22</f>
        <v>250000</v>
      </c>
    </row>
    <row r="23" spans="1:7" ht="14.45">
      <c r="A23" s="23"/>
      <c r="B23" s="127" t="s">
        <v>37</v>
      </c>
      <c r="C23" s="128" t="s">
        <v>33</v>
      </c>
      <c r="D23" s="129">
        <v>20</v>
      </c>
      <c r="E23" s="131" t="s">
        <v>36</v>
      </c>
      <c r="F23" s="130">
        <v>25000</v>
      </c>
      <c r="G23" s="130">
        <f t="shared" ref="G23:G27" si="0">D23*F23</f>
        <v>500000</v>
      </c>
    </row>
    <row r="24" spans="1:7" ht="14.45">
      <c r="A24" s="23"/>
      <c r="B24" s="127" t="s">
        <v>38</v>
      </c>
      <c r="C24" s="128" t="s">
        <v>33</v>
      </c>
      <c r="D24" s="129">
        <v>40</v>
      </c>
      <c r="E24" s="131" t="s">
        <v>36</v>
      </c>
      <c r="F24" s="130">
        <v>25000</v>
      </c>
      <c r="G24" s="130">
        <f t="shared" si="0"/>
        <v>1000000</v>
      </c>
    </row>
    <row r="25" spans="1:7" ht="14.45">
      <c r="A25" s="23"/>
      <c r="B25" s="127" t="s">
        <v>39</v>
      </c>
      <c r="C25" s="128" t="s">
        <v>33</v>
      </c>
      <c r="D25" s="129">
        <v>150</v>
      </c>
      <c r="E25" s="131" t="s">
        <v>36</v>
      </c>
      <c r="F25" s="130">
        <v>25000</v>
      </c>
      <c r="G25" s="130">
        <f t="shared" si="0"/>
        <v>3750000</v>
      </c>
    </row>
    <row r="26" spans="1:7" ht="14.45">
      <c r="A26" s="23"/>
      <c r="B26" s="127" t="s">
        <v>40</v>
      </c>
      <c r="C26" s="128" t="s">
        <v>33</v>
      </c>
      <c r="D26" s="129">
        <v>80</v>
      </c>
      <c r="E26" s="131" t="s">
        <v>36</v>
      </c>
      <c r="F26" s="130">
        <v>25000</v>
      </c>
      <c r="G26" s="130">
        <f t="shared" si="0"/>
        <v>2000000</v>
      </c>
    </row>
    <row r="27" spans="1:7" ht="14.45">
      <c r="A27" s="23"/>
      <c r="B27" s="127" t="s">
        <v>41</v>
      </c>
      <c r="C27" s="128" t="s">
        <v>33</v>
      </c>
      <c r="D27" s="129">
        <v>300</v>
      </c>
      <c r="E27" s="128" t="s">
        <v>42</v>
      </c>
      <c r="F27" s="130">
        <v>20000</v>
      </c>
      <c r="G27" s="130">
        <f t="shared" si="0"/>
        <v>6000000</v>
      </c>
    </row>
    <row r="28" spans="1:7" ht="12.75" customHeight="1">
      <c r="A28" s="23"/>
      <c r="B28" s="31" t="s">
        <v>43</v>
      </c>
      <c r="C28" s="32"/>
      <c r="D28" s="32"/>
      <c r="E28" s="32"/>
      <c r="F28" s="33"/>
      <c r="G28" s="34">
        <f>SUM(G21:G27)</f>
        <v>16500000</v>
      </c>
    </row>
    <row r="29" spans="1:7" ht="12" customHeight="1">
      <c r="A29" s="2"/>
      <c r="B29" s="24"/>
      <c r="C29" s="26"/>
      <c r="D29" s="26"/>
      <c r="E29" s="26"/>
      <c r="F29" s="35"/>
      <c r="G29" s="35"/>
    </row>
    <row r="30" spans="1:7" ht="12" customHeight="1">
      <c r="A30" s="5"/>
      <c r="B30" s="36" t="s">
        <v>44</v>
      </c>
      <c r="C30" s="37"/>
      <c r="D30" s="38"/>
      <c r="E30" s="38"/>
      <c r="F30" s="39"/>
      <c r="G30" s="39"/>
    </row>
    <row r="31" spans="1:7" ht="24" customHeight="1">
      <c r="A31" s="5"/>
      <c r="B31" s="40" t="s">
        <v>26</v>
      </c>
      <c r="C31" s="41" t="s">
        <v>27</v>
      </c>
      <c r="D31" s="41" t="s">
        <v>28</v>
      </c>
      <c r="E31" s="40" t="s">
        <v>29</v>
      </c>
      <c r="F31" s="41" t="s">
        <v>30</v>
      </c>
      <c r="G31" s="40" t="s">
        <v>31</v>
      </c>
    </row>
    <row r="32" spans="1:7" ht="12" customHeight="1">
      <c r="A32" s="5"/>
      <c r="B32" s="42"/>
      <c r="C32" s="43"/>
      <c r="D32" s="43"/>
      <c r="E32" s="43"/>
      <c r="F32" s="42"/>
      <c r="G32" s="42"/>
    </row>
    <row r="33" spans="1:11" ht="12" customHeight="1">
      <c r="A33" s="5"/>
      <c r="B33" s="44" t="s">
        <v>45</v>
      </c>
      <c r="C33" s="45"/>
      <c r="D33" s="45"/>
      <c r="E33" s="45"/>
      <c r="F33" s="46"/>
      <c r="G33" s="46"/>
    </row>
    <row r="34" spans="1:11" ht="12" customHeight="1">
      <c r="A34" s="2"/>
      <c r="B34" s="47"/>
      <c r="C34" s="48"/>
      <c r="D34" s="48"/>
      <c r="E34" s="48"/>
      <c r="F34" s="49"/>
      <c r="G34" s="49"/>
    </row>
    <row r="35" spans="1:11" ht="12" customHeight="1">
      <c r="A35" s="5"/>
      <c r="B35" s="36" t="s">
        <v>46</v>
      </c>
      <c r="C35" s="37"/>
      <c r="D35" s="38"/>
      <c r="E35" s="38"/>
      <c r="F35" s="39"/>
      <c r="G35" s="39"/>
    </row>
    <row r="36" spans="1:11" ht="24" customHeight="1">
      <c r="A36" s="5"/>
      <c r="B36" s="50" t="s">
        <v>26</v>
      </c>
      <c r="C36" s="50" t="s">
        <v>27</v>
      </c>
      <c r="D36" s="50" t="s">
        <v>28</v>
      </c>
      <c r="E36" s="50" t="s">
        <v>29</v>
      </c>
      <c r="F36" s="51" t="s">
        <v>30</v>
      </c>
      <c r="G36" s="50" t="s">
        <v>31</v>
      </c>
    </row>
    <row r="37" spans="1:11" ht="12.75" customHeight="1">
      <c r="A37" s="23"/>
      <c r="B37" s="127" t="s">
        <v>47</v>
      </c>
      <c r="C37" s="128" t="s">
        <v>48</v>
      </c>
      <c r="D37" s="128">
        <v>3</v>
      </c>
      <c r="E37" s="132" t="s">
        <v>49</v>
      </c>
      <c r="F37" s="130">
        <v>140000</v>
      </c>
      <c r="G37" s="130">
        <f>+F37*D37</f>
        <v>420000</v>
      </c>
    </row>
    <row r="38" spans="1:11" ht="12.75" customHeight="1">
      <c r="A38" s="23"/>
      <c r="B38" s="127" t="s">
        <v>50</v>
      </c>
      <c r="C38" s="128" t="s">
        <v>48</v>
      </c>
      <c r="D38" s="128">
        <v>3</v>
      </c>
      <c r="E38" s="132" t="s">
        <v>49</v>
      </c>
      <c r="F38" s="130">
        <v>140000</v>
      </c>
      <c r="G38" s="130">
        <f>+F38*D38</f>
        <v>420000</v>
      </c>
    </row>
    <row r="39" spans="1:11" ht="12.75" customHeight="1">
      <c r="A39" s="23"/>
      <c r="B39" s="127" t="s">
        <v>51</v>
      </c>
      <c r="C39" s="128" t="s">
        <v>48</v>
      </c>
      <c r="D39" s="128">
        <v>1</v>
      </c>
      <c r="E39" s="132" t="s">
        <v>49</v>
      </c>
      <c r="F39" s="130">
        <v>140000</v>
      </c>
      <c r="G39" s="130">
        <f>+F39*D39</f>
        <v>140000</v>
      </c>
    </row>
    <row r="40" spans="1:11" ht="12.75" customHeight="1">
      <c r="A40" s="5"/>
      <c r="B40" s="52" t="s">
        <v>52</v>
      </c>
      <c r="C40" s="53"/>
      <c r="D40" s="53"/>
      <c r="E40" s="53"/>
      <c r="F40" s="54"/>
      <c r="G40" s="55">
        <f>SUM(G37:G39)</f>
        <v>980000</v>
      </c>
    </row>
    <row r="41" spans="1:11" ht="12" customHeight="1">
      <c r="A41" s="2"/>
      <c r="B41" s="47"/>
      <c r="C41" s="48"/>
      <c r="D41" s="48"/>
      <c r="E41" s="48"/>
      <c r="F41" s="49"/>
      <c r="G41" s="49"/>
    </row>
    <row r="42" spans="1:11" ht="12" customHeight="1">
      <c r="A42" s="5"/>
      <c r="B42" s="36" t="s">
        <v>53</v>
      </c>
      <c r="C42" s="37"/>
      <c r="D42" s="38"/>
      <c r="E42" s="38"/>
      <c r="F42" s="39"/>
      <c r="G42" s="39"/>
    </row>
    <row r="43" spans="1:11" ht="24" customHeight="1">
      <c r="A43" s="5"/>
      <c r="B43" s="51" t="s">
        <v>54</v>
      </c>
      <c r="C43" s="51" t="s">
        <v>55</v>
      </c>
      <c r="D43" s="51" t="s">
        <v>56</v>
      </c>
      <c r="E43" s="51" t="s">
        <v>29</v>
      </c>
      <c r="F43" s="51" t="s">
        <v>30</v>
      </c>
      <c r="G43" s="51" t="s">
        <v>31</v>
      </c>
      <c r="K43" s="120"/>
    </row>
    <row r="44" spans="1:11" ht="12.75" customHeight="1">
      <c r="A44" s="23"/>
      <c r="B44" s="126" t="s">
        <v>57</v>
      </c>
      <c r="C44" s="128" t="s">
        <v>58</v>
      </c>
      <c r="D44" s="133">
        <v>40000</v>
      </c>
      <c r="E44" s="128" t="s">
        <v>59</v>
      </c>
      <c r="F44" s="130">
        <v>400</v>
      </c>
      <c r="G44" s="130">
        <f>+F44*D44/3</f>
        <v>5333333.333333333</v>
      </c>
      <c r="K44" s="120"/>
    </row>
    <row r="45" spans="1:11" ht="12.75" customHeight="1">
      <c r="A45" s="23"/>
      <c r="B45" s="126" t="s">
        <v>60</v>
      </c>
      <c r="C45" s="128"/>
      <c r="D45" s="133"/>
      <c r="E45" s="128"/>
      <c r="F45" s="130"/>
      <c r="G45" s="130"/>
    </row>
    <row r="46" spans="1:11" ht="12.75" customHeight="1">
      <c r="A46" s="23"/>
      <c r="B46" s="127" t="s">
        <v>61</v>
      </c>
      <c r="C46" s="128" t="s">
        <v>62</v>
      </c>
      <c r="D46" s="133">
        <v>8</v>
      </c>
      <c r="E46" s="131" t="s">
        <v>36</v>
      </c>
      <c r="F46" s="130">
        <v>12000</v>
      </c>
      <c r="G46" s="130">
        <f t="shared" ref="G46:G55" si="1">+F46*D46</f>
        <v>96000</v>
      </c>
    </row>
    <row r="47" spans="1:11" ht="12.75" customHeight="1">
      <c r="A47" s="23"/>
      <c r="B47" s="127" t="s">
        <v>63</v>
      </c>
      <c r="C47" s="128" t="s">
        <v>62</v>
      </c>
      <c r="D47" s="133">
        <v>3</v>
      </c>
      <c r="E47" s="131" t="s">
        <v>36</v>
      </c>
      <c r="F47" s="130">
        <v>27800</v>
      </c>
      <c r="G47" s="130">
        <f t="shared" si="1"/>
        <v>83400</v>
      </c>
    </row>
    <row r="48" spans="1:11" ht="12.75" customHeight="1">
      <c r="A48" s="23"/>
      <c r="B48" s="127" t="s">
        <v>64</v>
      </c>
      <c r="C48" s="128" t="s">
        <v>62</v>
      </c>
      <c r="D48" s="133">
        <v>1.2</v>
      </c>
      <c r="E48" s="131" t="s">
        <v>36</v>
      </c>
      <c r="F48" s="130">
        <v>53000</v>
      </c>
      <c r="G48" s="130">
        <f t="shared" si="1"/>
        <v>63600</v>
      </c>
    </row>
    <row r="49" spans="1:7" ht="12.75" customHeight="1">
      <c r="A49" s="23"/>
      <c r="B49" s="127" t="s">
        <v>65</v>
      </c>
      <c r="C49" s="128" t="s">
        <v>62</v>
      </c>
      <c r="D49" s="133">
        <v>6</v>
      </c>
      <c r="E49" s="131" t="s">
        <v>36</v>
      </c>
      <c r="F49" s="130">
        <v>12000</v>
      </c>
      <c r="G49" s="130">
        <f t="shared" si="1"/>
        <v>72000</v>
      </c>
    </row>
    <row r="50" spans="1:7" ht="12.75" customHeight="1">
      <c r="A50" s="23"/>
      <c r="B50" s="126" t="s">
        <v>66</v>
      </c>
      <c r="C50" s="128"/>
      <c r="D50" s="133"/>
      <c r="E50" s="131"/>
      <c r="F50" s="130"/>
      <c r="G50" s="130"/>
    </row>
    <row r="51" spans="1:7" ht="12.75" customHeight="1">
      <c r="A51" s="23"/>
      <c r="B51" s="127" t="s">
        <v>67</v>
      </c>
      <c r="C51" s="128" t="s">
        <v>62</v>
      </c>
      <c r="D51" s="133">
        <v>2</v>
      </c>
      <c r="E51" s="131" t="s">
        <v>36</v>
      </c>
      <c r="F51" s="130">
        <v>36000</v>
      </c>
      <c r="G51" s="130">
        <f t="shared" si="1"/>
        <v>72000</v>
      </c>
    </row>
    <row r="52" spans="1:7" ht="12.75" customHeight="1">
      <c r="A52" s="23"/>
      <c r="B52" s="127" t="s">
        <v>68</v>
      </c>
      <c r="C52" s="128" t="s">
        <v>69</v>
      </c>
      <c r="D52" s="133">
        <v>1.6</v>
      </c>
      <c r="E52" s="131" t="s">
        <v>36</v>
      </c>
      <c r="F52" s="130">
        <v>162000</v>
      </c>
      <c r="G52" s="130">
        <f t="shared" si="1"/>
        <v>259200</v>
      </c>
    </row>
    <row r="53" spans="1:7" ht="12.75" customHeight="1">
      <c r="A53" s="23"/>
      <c r="B53" s="127" t="s">
        <v>70</v>
      </c>
      <c r="C53" s="128" t="s">
        <v>71</v>
      </c>
      <c r="D53" s="133">
        <v>3</v>
      </c>
      <c r="E53" s="131" t="s">
        <v>36</v>
      </c>
      <c r="F53" s="130">
        <v>22000</v>
      </c>
      <c r="G53" s="130">
        <f t="shared" si="1"/>
        <v>66000</v>
      </c>
    </row>
    <row r="54" spans="1:7" ht="12.75" customHeight="1">
      <c r="A54" s="23"/>
      <c r="B54" s="127" t="s">
        <v>72</v>
      </c>
      <c r="C54" s="128" t="s">
        <v>71</v>
      </c>
      <c r="D54" s="133">
        <v>10</v>
      </c>
      <c r="E54" s="131" t="s">
        <v>36</v>
      </c>
      <c r="F54" s="130">
        <v>12000</v>
      </c>
      <c r="G54" s="130">
        <f t="shared" si="1"/>
        <v>120000</v>
      </c>
    </row>
    <row r="55" spans="1:7" ht="12.75" customHeight="1">
      <c r="A55" s="23"/>
      <c r="B55" s="127" t="s">
        <v>73</v>
      </c>
      <c r="C55" s="128" t="s">
        <v>71</v>
      </c>
      <c r="D55" s="133">
        <v>3.4</v>
      </c>
      <c r="E55" s="131" t="s">
        <v>36</v>
      </c>
      <c r="F55" s="130">
        <v>10000</v>
      </c>
      <c r="G55" s="130">
        <f t="shared" si="1"/>
        <v>34000</v>
      </c>
    </row>
    <row r="56" spans="1:7" ht="12.75" customHeight="1">
      <c r="A56" s="23"/>
      <c r="B56" s="126" t="s">
        <v>74</v>
      </c>
      <c r="C56" s="128"/>
      <c r="D56" s="133"/>
      <c r="E56" s="131"/>
      <c r="F56" s="130"/>
      <c r="G56" s="130"/>
    </row>
    <row r="57" spans="1:7" ht="12.75" customHeight="1">
      <c r="A57" s="23"/>
      <c r="B57" s="127" t="s">
        <v>75</v>
      </c>
      <c r="C57" s="128" t="s">
        <v>62</v>
      </c>
      <c r="D57" s="133">
        <v>250</v>
      </c>
      <c r="E57" s="131" t="s">
        <v>36</v>
      </c>
      <c r="F57" s="130">
        <v>376</v>
      </c>
      <c r="G57" s="130">
        <f>F57*D57</f>
        <v>94000</v>
      </c>
    </row>
    <row r="58" spans="1:7" ht="12.75" customHeight="1">
      <c r="A58" s="23"/>
      <c r="B58" s="127" t="s">
        <v>76</v>
      </c>
      <c r="C58" s="128" t="s">
        <v>62</v>
      </c>
      <c r="D58" s="133">
        <v>611</v>
      </c>
      <c r="E58" s="131" t="s">
        <v>36</v>
      </c>
      <c r="F58" s="130">
        <v>328</v>
      </c>
      <c r="G58" s="130">
        <f t="shared" ref="G58:G61" si="2">F58*D58</f>
        <v>200408</v>
      </c>
    </row>
    <row r="59" spans="1:7" ht="12.75" customHeight="1">
      <c r="A59" s="23"/>
      <c r="B59" s="127" t="s">
        <v>77</v>
      </c>
      <c r="C59" s="128" t="s">
        <v>62</v>
      </c>
      <c r="D59" s="133">
        <v>500</v>
      </c>
      <c r="E59" s="131" t="s">
        <v>36</v>
      </c>
      <c r="F59" s="130">
        <v>168</v>
      </c>
      <c r="G59" s="130">
        <f t="shared" si="2"/>
        <v>84000</v>
      </c>
    </row>
    <row r="60" spans="1:7" ht="12.75" customHeight="1">
      <c r="A60" s="23"/>
      <c r="B60" s="127" t="s">
        <v>78</v>
      </c>
      <c r="C60" s="128" t="s">
        <v>62</v>
      </c>
      <c r="D60" s="133">
        <v>1000</v>
      </c>
      <c r="E60" s="131" t="s">
        <v>36</v>
      </c>
      <c r="F60" s="130">
        <v>820</v>
      </c>
      <c r="G60" s="130">
        <f t="shared" si="2"/>
        <v>820000</v>
      </c>
    </row>
    <row r="61" spans="1:7" ht="12.75" customHeight="1">
      <c r="A61" s="23"/>
      <c r="B61" s="127" t="s">
        <v>79</v>
      </c>
      <c r="C61" s="128" t="s">
        <v>71</v>
      </c>
      <c r="D61" s="133">
        <v>60</v>
      </c>
      <c r="E61" s="131" t="s">
        <v>36</v>
      </c>
      <c r="F61" s="130">
        <v>1040</v>
      </c>
      <c r="G61" s="130">
        <f t="shared" si="2"/>
        <v>62400</v>
      </c>
    </row>
    <row r="62" spans="1:7" ht="13.5" customHeight="1">
      <c r="A62" s="5"/>
      <c r="B62" s="56" t="s">
        <v>80</v>
      </c>
      <c r="C62" s="57"/>
      <c r="D62" s="57"/>
      <c r="E62" s="57"/>
      <c r="F62" s="58"/>
      <c r="G62" s="59">
        <f>SUM(G44:G61)</f>
        <v>7460341.333333333</v>
      </c>
    </row>
    <row r="63" spans="1:7" ht="12" customHeight="1">
      <c r="A63" s="2"/>
      <c r="B63" s="47"/>
      <c r="C63" s="48"/>
      <c r="D63" s="48"/>
      <c r="E63" s="60"/>
      <c r="F63" s="49"/>
      <c r="G63" s="49"/>
    </row>
    <row r="64" spans="1:7" ht="12" customHeight="1">
      <c r="A64" s="5"/>
      <c r="B64" s="36" t="s">
        <v>81</v>
      </c>
      <c r="C64" s="37"/>
      <c r="D64" s="38"/>
      <c r="E64" s="38"/>
      <c r="F64" s="39"/>
      <c r="G64" s="39"/>
    </row>
    <row r="65" spans="1:7" ht="24" customHeight="1">
      <c r="A65" s="5"/>
      <c r="B65" s="50" t="s">
        <v>82</v>
      </c>
      <c r="C65" s="51" t="s">
        <v>55</v>
      </c>
      <c r="D65" s="51" t="s">
        <v>56</v>
      </c>
      <c r="E65" s="50" t="s">
        <v>29</v>
      </c>
      <c r="F65" s="51" t="s">
        <v>30</v>
      </c>
      <c r="G65" s="50" t="s">
        <v>31</v>
      </c>
    </row>
    <row r="66" spans="1:7" ht="12.75" customHeight="1">
      <c r="A66" s="23"/>
      <c r="B66" s="134" t="s">
        <v>83</v>
      </c>
      <c r="C66" s="135" t="s">
        <v>84</v>
      </c>
      <c r="D66" s="136">
        <v>30</v>
      </c>
      <c r="E66" s="135" t="s">
        <v>85</v>
      </c>
      <c r="F66" s="137">
        <v>80000</v>
      </c>
      <c r="G66" s="137">
        <v>240000</v>
      </c>
    </row>
    <row r="67" spans="1:7" ht="13.5" customHeight="1">
      <c r="A67" s="5"/>
      <c r="B67" s="61" t="s">
        <v>86</v>
      </c>
      <c r="C67" s="62"/>
      <c r="D67" s="62"/>
      <c r="E67" s="62"/>
      <c r="F67" s="63"/>
      <c r="G67" s="64">
        <f>SUM(G66)</f>
        <v>240000</v>
      </c>
    </row>
    <row r="68" spans="1:7" ht="12" customHeight="1">
      <c r="A68" s="2"/>
      <c r="B68" s="81"/>
      <c r="C68" s="81"/>
      <c r="D68" s="81"/>
      <c r="E68" s="81"/>
      <c r="F68" s="82"/>
      <c r="G68" s="82"/>
    </row>
    <row r="69" spans="1:7" ht="12" customHeight="1">
      <c r="A69" s="78"/>
      <c r="B69" s="83" t="s">
        <v>87</v>
      </c>
      <c r="C69" s="84"/>
      <c r="D69" s="84"/>
      <c r="E69" s="84"/>
      <c r="F69" s="84"/>
      <c r="G69" s="85">
        <f>G28+G40+G62+G67</f>
        <v>25180341.333333332</v>
      </c>
    </row>
    <row r="70" spans="1:7" ht="12" customHeight="1">
      <c r="A70" s="78"/>
      <c r="B70" s="86" t="s">
        <v>88</v>
      </c>
      <c r="C70" s="66"/>
      <c r="D70" s="66"/>
      <c r="E70" s="66"/>
      <c r="F70" s="66"/>
      <c r="G70" s="87">
        <f>G69*0.05</f>
        <v>1259017.0666666667</v>
      </c>
    </row>
    <row r="71" spans="1:7" ht="12" customHeight="1">
      <c r="A71" s="78"/>
      <c r="B71" s="88" t="s">
        <v>89</v>
      </c>
      <c r="C71" s="65"/>
      <c r="D71" s="65"/>
      <c r="E71" s="65"/>
      <c r="F71" s="65"/>
      <c r="G71" s="89">
        <f>G70+G69</f>
        <v>26439358.399999999</v>
      </c>
    </row>
    <row r="72" spans="1:7" ht="12" customHeight="1">
      <c r="A72" s="78"/>
      <c r="B72" s="86" t="s">
        <v>90</v>
      </c>
      <c r="C72" s="66"/>
      <c r="D72" s="66"/>
      <c r="E72" s="66"/>
      <c r="F72" s="66"/>
      <c r="G72" s="87">
        <f>G12</f>
        <v>80750000</v>
      </c>
    </row>
    <row r="73" spans="1:7" ht="12" customHeight="1">
      <c r="A73" s="78"/>
      <c r="B73" s="90" t="s">
        <v>91</v>
      </c>
      <c r="C73" s="91"/>
      <c r="D73" s="91"/>
      <c r="E73" s="91"/>
      <c r="F73" s="91"/>
      <c r="G73" s="92">
        <f>G72-G71</f>
        <v>54310641.600000001</v>
      </c>
    </row>
    <row r="74" spans="1:7" ht="12" customHeight="1">
      <c r="A74" s="78"/>
      <c r="B74" s="79" t="s">
        <v>92</v>
      </c>
      <c r="C74" s="80"/>
      <c r="D74" s="80"/>
      <c r="E74" s="80"/>
      <c r="F74" s="80"/>
      <c r="G74" s="75"/>
    </row>
    <row r="75" spans="1:7" ht="12.75" customHeight="1" thickBot="1">
      <c r="A75" s="78"/>
      <c r="B75" s="93"/>
      <c r="C75" s="80"/>
      <c r="D75" s="80"/>
      <c r="E75" s="80"/>
      <c r="F75" s="80"/>
      <c r="G75" s="75"/>
    </row>
    <row r="76" spans="1:7" ht="12" customHeight="1">
      <c r="A76" s="78"/>
      <c r="B76" s="105" t="s">
        <v>93</v>
      </c>
      <c r="C76" s="106"/>
      <c r="D76" s="106"/>
      <c r="E76" s="106"/>
      <c r="F76" s="107"/>
      <c r="G76" s="75"/>
    </row>
    <row r="77" spans="1:7" ht="12" customHeight="1">
      <c r="A77" s="78"/>
      <c r="B77" s="108" t="s">
        <v>94</v>
      </c>
      <c r="C77" s="77"/>
      <c r="D77" s="77"/>
      <c r="E77" s="77"/>
      <c r="F77" s="109"/>
      <c r="G77" s="75"/>
    </row>
    <row r="78" spans="1:7" ht="12" customHeight="1">
      <c r="A78" s="78"/>
      <c r="B78" s="108" t="s">
        <v>95</v>
      </c>
      <c r="C78" s="77"/>
      <c r="D78" s="77"/>
      <c r="E78" s="77"/>
      <c r="F78" s="109"/>
      <c r="G78" s="75"/>
    </row>
    <row r="79" spans="1:7" ht="12" customHeight="1">
      <c r="A79" s="78"/>
      <c r="B79" s="108" t="s">
        <v>96</v>
      </c>
      <c r="C79" s="77"/>
      <c r="D79" s="77"/>
      <c r="E79" s="77"/>
      <c r="F79" s="109"/>
      <c r="G79" s="75"/>
    </row>
    <row r="80" spans="1:7" ht="12" customHeight="1">
      <c r="A80" s="78"/>
      <c r="B80" s="108" t="s">
        <v>97</v>
      </c>
      <c r="C80" s="77"/>
      <c r="D80" s="77"/>
      <c r="E80" s="77"/>
      <c r="F80" s="109"/>
      <c r="G80" s="75"/>
    </row>
    <row r="81" spans="1:7" ht="12" customHeight="1">
      <c r="A81" s="78"/>
      <c r="B81" s="108" t="s">
        <v>98</v>
      </c>
      <c r="C81" s="77"/>
      <c r="D81" s="77"/>
      <c r="E81" s="77"/>
      <c r="F81" s="109"/>
      <c r="G81" s="75"/>
    </row>
    <row r="82" spans="1:7" ht="12.75" customHeight="1" thickBot="1">
      <c r="A82" s="78"/>
      <c r="B82" s="110" t="s">
        <v>99</v>
      </c>
      <c r="C82" s="111"/>
      <c r="D82" s="111"/>
      <c r="E82" s="111"/>
      <c r="F82" s="112"/>
      <c r="G82" s="75"/>
    </row>
    <row r="83" spans="1:7" ht="12.75" customHeight="1">
      <c r="A83" s="78"/>
      <c r="B83" s="103"/>
      <c r="C83" s="77"/>
      <c r="D83" s="77"/>
      <c r="E83" s="77"/>
      <c r="F83" s="77"/>
      <c r="G83" s="75"/>
    </row>
    <row r="84" spans="1:7" ht="15" customHeight="1" thickBot="1">
      <c r="A84" s="78"/>
      <c r="B84" s="138" t="s">
        <v>100</v>
      </c>
      <c r="C84" s="139"/>
      <c r="D84" s="102"/>
      <c r="E84" s="68"/>
      <c r="F84" s="68"/>
      <c r="G84" s="75"/>
    </row>
    <row r="85" spans="1:7" ht="12" customHeight="1">
      <c r="A85" s="78"/>
      <c r="B85" s="95" t="s">
        <v>82</v>
      </c>
      <c r="C85" s="69" t="s">
        <v>101</v>
      </c>
      <c r="D85" s="96" t="s">
        <v>102</v>
      </c>
      <c r="E85" s="68"/>
      <c r="F85" s="68"/>
      <c r="G85" s="75"/>
    </row>
    <row r="86" spans="1:7" ht="12" customHeight="1">
      <c r="A86" s="78"/>
      <c r="B86" s="97" t="s">
        <v>103</v>
      </c>
      <c r="C86" s="70">
        <f>G28</f>
        <v>16500000</v>
      </c>
      <c r="D86" s="98">
        <f>(C86/C92)</f>
        <v>0.62406960677230361</v>
      </c>
      <c r="E86" s="68"/>
      <c r="F86" s="68"/>
      <c r="G86" s="75"/>
    </row>
    <row r="87" spans="1:7" ht="12" customHeight="1">
      <c r="A87" s="78"/>
      <c r="B87" s="97" t="s">
        <v>104</v>
      </c>
      <c r="C87" s="71">
        <f>G33</f>
        <v>0</v>
      </c>
      <c r="D87" s="98">
        <v>0</v>
      </c>
      <c r="E87" s="68"/>
      <c r="F87" s="68"/>
      <c r="G87" s="75"/>
    </row>
    <row r="88" spans="1:7" ht="12" customHeight="1">
      <c r="A88" s="78"/>
      <c r="B88" s="97" t="s">
        <v>105</v>
      </c>
      <c r="C88" s="70">
        <f>G40</f>
        <v>980000</v>
      </c>
      <c r="D88" s="98">
        <f>(C88/C92)</f>
        <v>3.7065952402233787E-2</v>
      </c>
      <c r="E88" s="68"/>
      <c r="F88" s="68"/>
      <c r="G88" s="75"/>
    </row>
    <row r="89" spans="1:7" ht="12" customHeight="1">
      <c r="A89" s="78"/>
      <c r="B89" s="97" t="s">
        <v>54</v>
      </c>
      <c r="C89" s="70">
        <f>G62</f>
        <v>7460341.333333333</v>
      </c>
      <c r="D89" s="98">
        <f>(C89/C92)</f>
        <v>0.28216801710790884</v>
      </c>
      <c r="E89" s="68"/>
      <c r="F89" s="68"/>
      <c r="G89" s="75"/>
    </row>
    <row r="90" spans="1:7" ht="12" customHeight="1">
      <c r="A90" s="78"/>
      <c r="B90" s="97" t="s">
        <v>106</v>
      </c>
      <c r="C90" s="72">
        <f>G67</f>
        <v>240000</v>
      </c>
      <c r="D90" s="123">
        <f>(C90/C92)</f>
        <v>9.0773760985062343E-3</v>
      </c>
      <c r="E90" s="74"/>
      <c r="F90" s="74"/>
      <c r="G90" s="75"/>
    </row>
    <row r="91" spans="1:7" ht="12" customHeight="1">
      <c r="A91" s="78"/>
      <c r="B91" s="97" t="s">
        <v>107</v>
      </c>
      <c r="C91" s="72">
        <f>G70</f>
        <v>1259017.0666666667</v>
      </c>
      <c r="D91" s="123">
        <f>(C91/C92)</f>
        <v>4.7619047619047623E-2</v>
      </c>
      <c r="E91" s="74"/>
      <c r="F91" s="74"/>
      <c r="G91" s="75"/>
    </row>
    <row r="92" spans="1:7" ht="12.75" customHeight="1" thickBot="1">
      <c r="A92" s="78"/>
      <c r="B92" s="99" t="s">
        <v>108</v>
      </c>
      <c r="C92" s="100">
        <f>SUM(C86:C91)</f>
        <v>26439358.399999999</v>
      </c>
      <c r="D92" s="101">
        <f>SUM(D86:D91)</f>
        <v>1</v>
      </c>
      <c r="E92" s="74"/>
      <c r="F92" s="74"/>
      <c r="G92" s="75"/>
    </row>
    <row r="93" spans="1:7" ht="12" customHeight="1">
      <c r="A93" s="78"/>
      <c r="B93" s="93"/>
      <c r="C93" s="80"/>
      <c r="D93" s="80"/>
      <c r="E93" s="80"/>
      <c r="F93" s="80"/>
      <c r="G93" s="75"/>
    </row>
    <row r="94" spans="1:7" ht="12.75" customHeight="1">
      <c r="A94" s="78"/>
      <c r="B94" s="94"/>
      <c r="C94" s="80"/>
      <c r="D94" s="80"/>
      <c r="E94" s="80"/>
      <c r="F94" s="80"/>
      <c r="G94" s="75"/>
    </row>
    <row r="95" spans="1:7" ht="12" customHeight="1" thickBot="1">
      <c r="A95" s="67"/>
      <c r="B95" s="114"/>
      <c r="C95" s="115" t="s">
        <v>109</v>
      </c>
      <c r="D95" s="116"/>
      <c r="E95" s="117"/>
      <c r="F95" s="73"/>
      <c r="G95" s="75"/>
    </row>
    <row r="96" spans="1:7" ht="12" customHeight="1">
      <c r="A96" s="78"/>
      <c r="B96" s="118" t="s">
        <v>110</v>
      </c>
      <c r="C96" s="121">
        <v>850000</v>
      </c>
      <c r="D96" s="121">
        <v>950000</v>
      </c>
      <c r="E96" s="122">
        <v>1100000</v>
      </c>
      <c r="F96" s="113"/>
      <c r="G96" s="76"/>
    </row>
    <row r="97" spans="1:7" ht="12.75" customHeight="1" thickBot="1">
      <c r="A97" s="78"/>
      <c r="B97" s="99" t="s">
        <v>111</v>
      </c>
      <c r="C97" s="100">
        <f>(G71/C96)</f>
        <v>31.105127529411764</v>
      </c>
      <c r="D97" s="100">
        <f>(G71/D96)</f>
        <v>27.830903578947368</v>
      </c>
      <c r="E97" s="119">
        <f>(G71/E96)</f>
        <v>24.035780363636363</v>
      </c>
      <c r="F97" s="113"/>
      <c r="G97" s="76"/>
    </row>
    <row r="98" spans="1:7" ht="15.6" customHeight="1">
      <c r="A98" s="78"/>
      <c r="B98" s="104" t="s">
        <v>112</v>
      </c>
      <c r="C98" s="77"/>
      <c r="D98" s="77"/>
      <c r="E98" s="77"/>
      <c r="F98" s="77"/>
      <c r="G98" s="7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A4F2A6-830D-4D1B-A8B5-128AFD98DC9F}"/>
</file>

<file path=customXml/itemProps2.xml><?xml version="1.0" encoding="utf-8"?>
<ds:datastoreItem xmlns:ds="http://schemas.openxmlformats.org/officeDocument/2006/customXml" ds:itemID="{0DF608C3-C9CE-43D6-9E6F-DD421990CF17}"/>
</file>

<file path=customXml/itemProps3.xml><?xml version="1.0" encoding="utf-8"?>
<ds:datastoreItem xmlns:ds="http://schemas.openxmlformats.org/officeDocument/2006/customXml" ds:itemID="{C696629E-011C-47DD-A4C5-A2622F2B6E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Salinas Alvarez Mariana Beatriz</cp:lastModifiedBy>
  <cp:revision/>
  <dcterms:created xsi:type="dcterms:W3CDTF">2020-11-27T12:49:26Z</dcterms:created>
  <dcterms:modified xsi:type="dcterms:W3CDTF">2021-03-25T19:15:07Z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