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imache\"/>
    </mc:Choice>
  </mc:AlternateContent>
  <bookViews>
    <workbookView xWindow="0" yWindow="0" windowWidth="20490" windowHeight="7155"/>
  </bookViews>
  <sheets>
    <sheet name="MIEL" sheetId="1" r:id="rId1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12" i="1" l="1"/>
  <c r="G48" i="1"/>
  <c r="F24" i="1"/>
  <c r="G24" i="1" s="1"/>
  <c r="G49" i="1"/>
  <c r="G54" i="1"/>
  <c r="G53" i="1"/>
  <c r="G52" i="1"/>
  <c r="G51" i="1"/>
  <c r="G50" i="1"/>
  <c r="G47" i="1"/>
  <c r="G46" i="1"/>
  <c r="G45" i="1"/>
  <c r="G44" i="1"/>
  <c r="G42" i="1"/>
  <c r="F27" i="1"/>
  <c r="F26" i="1"/>
  <c r="G26" i="1" s="1"/>
  <c r="F25" i="1"/>
  <c r="G25" i="1" s="1"/>
  <c r="F23" i="1"/>
  <c r="G23" i="1" s="1"/>
  <c r="F22" i="1"/>
  <c r="F21" i="1"/>
  <c r="G21" i="1" s="1"/>
  <c r="G22" i="1"/>
  <c r="G59" i="1" l="1"/>
  <c r="G60" i="1" s="1"/>
  <c r="C83" i="1" s="1"/>
  <c r="G27" i="1"/>
  <c r="G65" i="1"/>
  <c r="G28" i="1" l="1"/>
  <c r="C79" i="1" s="1"/>
  <c r="G55" i="1"/>
  <c r="C82" i="1" s="1"/>
  <c r="G62" i="1" l="1"/>
  <c r="G63" i="1" s="1"/>
  <c r="G64" i="1" l="1"/>
  <c r="D90" i="1" s="1"/>
  <c r="C84" i="1"/>
  <c r="G66" i="1" l="1"/>
  <c r="E90" i="1"/>
  <c r="C90" i="1"/>
  <c r="C85" i="1"/>
  <c r="D84" i="1" s="1"/>
  <c r="D82" i="1" l="1"/>
  <c r="D79" i="1"/>
  <c r="D81" i="1"/>
  <c r="D83" i="1"/>
  <c r="D85" i="1" l="1"/>
</calcChain>
</file>

<file path=xl/sharedStrings.xml><?xml version="1.0" encoding="utf-8"?>
<sst xmlns="http://schemas.openxmlformats.org/spreadsheetml/2006/main" count="156" uniqueCount="111">
  <si>
    <t>RUBRO O CULTIVO</t>
  </si>
  <si>
    <t>APICULTURA</t>
  </si>
  <si>
    <t>RENDIMIENTO ( Servicios /Apiario 100 colmenas.)</t>
  </si>
  <si>
    <t>VARIEDAD</t>
  </si>
  <si>
    <t>POLINIZACIÓN</t>
  </si>
  <si>
    <t>FECHA ESTIMADA  PRECIO VENTA</t>
  </si>
  <si>
    <t>AGOSTO.DICIEMBRE</t>
  </si>
  <si>
    <t>NIVEL TECNOLÓGICO</t>
  </si>
  <si>
    <t>MEDIO</t>
  </si>
  <si>
    <t>PRECIO ESPERADO ($ / Servicio)</t>
  </si>
  <si>
    <t>REGIÓN</t>
  </si>
  <si>
    <t>VALPARAÍSO</t>
  </si>
  <si>
    <t>INGRESO ESPERADO, con IVA ($)</t>
  </si>
  <si>
    <t>AGENCIA DE ÁREA</t>
  </si>
  <si>
    <t>LIMACHE</t>
  </si>
  <si>
    <t>DESTINO PRODUCCION</t>
  </si>
  <si>
    <t>HUERTOS FRUTALES</t>
  </si>
  <si>
    <t>COMUNA/LOCALIDAD</t>
  </si>
  <si>
    <t>TODAS LAS COMUNAS DEL ÁREA</t>
  </si>
  <si>
    <t>FECHA DE SERVICIOS</t>
  </si>
  <si>
    <t>SEPTIEMBRE-DICIEMBRE</t>
  </si>
  <si>
    <t>FECHA PRECIO INSUMOS</t>
  </si>
  <si>
    <t>CONTINGENCIA</t>
  </si>
  <si>
    <t>COSTOS DIRECTOS DE PRODUCCIÓN POR 100 COLMENAS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</si>
  <si>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</si>
  <si>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</si>
  <si>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</si>
  <si>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</si>
  <si>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</si>
  <si>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</si>
  <si>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</si>
  <si>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DESINFECCIÓN MATERIAL</t>
  </si>
  <si>
    <t>JH</t>
  </si>
  <si>
    <t>MARZO A MAYO</t>
  </si>
  <si>
    <t>FORMACIÓN NÚCLEOS</t>
  </si>
  <si>
    <t>AGOSTO A DICIEMBRE</t>
  </si>
  <si>
    <t>DESARROLLO DE FAMILIAS</t>
  </si>
  <si>
    <t>AGOSTO A OCTUBRE</t>
  </si>
  <si>
    <t xml:space="preserve">TRASLADOS </t>
  </si>
  <si>
    <t>PREPARACIÓN DE APIARIOS</t>
  </si>
  <si>
    <t>TODO EL AÑO</t>
  </si>
  <si>
    <t>PREPARACIÓN DE INVERNADA</t>
  </si>
  <si>
    <t>MARZO A ABRIL</t>
  </si>
  <si>
    <t>REVISIÓN EXTERNA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</si>
  <si>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</si>
  <si>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</si>
  <si>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</si>
  <si>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</si>
  <si>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</si>
  <si>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</si>
  <si>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</si>
  <si>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</si>
  <si>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</si>
  <si>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 DE INCENTIVO (JARABE DE AZUCAR)</t>
  </si>
  <si>
    <t>LT</t>
  </si>
  <si>
    <t>JULIO A SEPTIEMBRE</t>
  </si>
  <si>
    <t>ALIMENTACIÓN SUPLEMENTARIA (JARABE DE AZUCAR)</t>
  </si>
  <si>
    <t>NOVIEMBRE- DICIEMBRE</t>
  </si>
  <si>
    <t>ALIMENTACIÓN DE MANTENCIÓN (TORTA PROTEICA)</t>
  </si>
  <si>
    <t>KG</t>
  </si>
  <si>
    <t>MARZO A JULIO</t>
  </si>
  <si>
    <t>REINAS</t>
  </si>
  <si>
    <t>U</t>
  </si>
  <si>
    <t>SEPTIEMBRE A DICIEMBRE</t>
  </si>
  <si>
    <t>ANÁLISIS DE ENFERMEDADES</t>
  </si>
  <si>
    <t>ANUAL</t>
  </si>
  <si>
    <t>API - HERB ( TRATAMIENTO / 100 COL)</t>
  </si>
  <si>
    <t>JULIO-AGOSTO A ABRIL-MAYO</t>
  </si>
  <si>
    <t>VEROSTOP (TRATAMIENTO /100 COL)</t>
  </si>
  <si>
    <t>ALUEN CAP (TRATAMIENTO /100 COL)</t>
  </si>
  <si>
    <t>AMIVAR (TRATAMIENTO/100 COL)</t>
  </si>
  <si>
    <t>FEBRERO A MARZO</t>
  </si>
  <si>
    <t>ARRIENDO DE SITIO</t>
  </si>
  <si>
    <t>TRASLADO Y ALIMENTACIÓN</t>
  </si>
  <si>
    <t>MES</t>
  </si>
  <si>
    <t>FLETE EXTERNO</t>
  </si>
  <si>
    <t>IMPREVISTOS</t>
  </si>
  <si>
    <t>Subtotal Insumos</t>
  </si>
  <si>
    <t>OTROS</t>
  </si>
  <si>
    <t>Item</t>
  </si>
  <si>
    <t>SEGUROS</t>
  </si>
  <si>
    <t xml:space="preserve">Col </t>
  </si>
  <si>
    <t>SEPTIEMBRE - 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</si>
  <si>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</si>
  <si>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</si>
  <si>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</si>
  <si>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</si>
  <si>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</si>
  <si>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</si>
  <si>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</si>
  <si>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</si>
  <si>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</si>
  <si>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</si>
  <si>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</si>
  <si>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</si>
  <si>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</si>
  <si>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</si>
  <si>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</si>
  <si>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$/100 COL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</si>
  <si>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</si>
  <si>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</si>
  <si>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</si>
  <si>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</si>
  <si>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</si>
  <si>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</si>
  <si>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</si>
  <si>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($/Col)</t>
  </si>
  <si>
    <t>Rendimiento (Servicios/100 Col)</t>
  </si>
  <si>
    <t>Costo unitario ($/Servicio (*)</t>
  </si>
  <si>
    <t>(*): Este valor representa el valor mìnimo de venta del producto</t>
  </si>
  <si>
    <t xml:space="preserve"> SEQUÍA , INTOXICACIÓN, SANIDAD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</si>
</sst>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Fill="0" applyBorder="0" applyProtection="0"/>
  </cellStyleXfs>
  <cellXfs count="15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4" fillId="7" borderId="22" xfId="0" applyFont="1" applyFill="1" applyBorder="1" applyAlignment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 applyAlignment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 applyAlignment="1"/>
    <xf numFmtId="49" fontId="12" fillId="8" borderId="38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 applyAlignment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0" fontId="14" fillId="2" borderId="46" xfId="0" applyFont="1" applyFill="1" applyBorder="1" applyAlignment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 applyAlignment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 applyAlignment="1"/>
    <xf numFmtId="0" fontId="14" fillId="2" borderId="51" xfId="0" applyFont="1" applyFill="1" applyBorder="1" applyAlignment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8" fillId="0" borderId="22" xfId="0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3" fontId="19" fillId="0" borderId="22" xfId="0" applyNumberFormat="1" applyFont="1" applyFill="1" applyBorder="1" applyAlignment="1">
      <alignment vertical="center"/>
    </xf>
    <xf numFmtId="165" fontId="18" fillId="10" borderId="22" xfId="0" applyNumberFormat="1" applyFont="1" applyFill="1" applyBorder="1" applyAlignment="1">
      <alignment horizontal="center" vertical="center"/>
    </xf>
    <xf numFmtId="3" fontId="18" fillId="10" borderId="22" xfId="0" applyNumberFormat="1" applyFont="1" applyFill="1" applyBorder="1" applyAlignment="1">
      <alignment vertical="center"/>
    </xf>
    <xf numFmtId="3" fontId="18" fillId="10" borderId="22" xfId="0" applyNumberFormat="1" applyFont="1" applyFill="1" applyBorder="1" applyAlignment="1">
      <alignment horizontal="center" vertical="center"/>
    </xf>
    <xf numFmtId="3" fontId="18" fillId="0" borderId="22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8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0" fillId="10" borderId="56" xfId="0" applyFont="1" applyFill="1" applyBorder="1" applyAlignment="1">
      <alignment wrapText="1"/>
    </xf>
    <xf numFmtId="0" fontId="20" fillId="10" borderId="57" xfId="0" applyFont="1" applyFill="1" applyBorder="1" applyAlignment="1">
      <alignment horizontal="center" wrapText="1"/>
    </xf>
    <xf numFmtId="0" fontId="20" fillId="10" borderId="56" xfId="0" applyFont="1" applyFill="1" applyBorder="1" applyAlignment="1">
      <alignment horizontal="left" vertical="center" wrapText="1"/>
    </xf>
    <xf numFmtId="0" fontId="20" fillId="10" borderId="57" xfId="0" applyFont="1" applyFill="1" applyBorder="1" applyAlignment="1">
      <alignment horizontal="center" vertical="center" wrapText="1"/>
    </xf>
    <xf numFmtId="0" fontId="12" fillId="0" borderId="54" xfId="0" applyNumberFormat="1" applyFont="1" applyFill="1" applyBorder="1" applyAlignment="1">
      <alignment vertical="center"/>
    </xf>
    <xf numFmtId="0" fontId="12" fillId="0" borderId="55" xfId="0" applyNumberFormat="1" applyFont="1" applyFill="1" applyBorder="1" applyAlignment="1">
      <alignment vertical="center"/>
    </xf>
    <xf numFmtId="167" fontId="12" fillId="0" borderId="39" xfId="0" applyNumberFormat="1" applyFont="1" applyFill="1" applyBorder="1" applyAlignment="1">
      <alignment vertical="center"/>
    </xf>
    <xf numFmtId="167" fontId="12" fillId="0" borderId="40" xfId="0" applyNumberFormat="1" applyFont="1" applyFill="1" applyBorder="1" applyAlignment="1">
      <alignment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57150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91"/>
  <sheetViews>
    <sheetView showGridLines="0" tabSelected="1" zoomScale="110" zoomScaleNormal="110" workbookViewId="0">
      <selection activeCell="H88" sqref="H88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42578125" style="1" customWidth="1"/>
    <col min="8" max="253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3.25" customHeight="1" x14ac:dyDescent="0.25">
      <c r="A9" s="5"/>
      <c r="B9" s="6" t="s">
        <v>0</v>
      </c>
      <c r="C9" s="7" t="s">
        <v>1</v>
      </c>
      <c r="D9" s="8"/>
      <c r="E9" s="153" t="s">
        <v>2</v>
      </c>
      <c r="F9" s="154"/>
      <c r="G9" s="9">
        <v>150</v>
      </c>
    </row>
    <row r="10" spans="1:7" ht="25.5" customHeight="1" x14ac:dyDescent="0.25">
      <c r="A10" s="5"/>
      <c r="B10" s="10" t="s">
        <v>3</v>
      </c>
      <c r="C10" s="133" t="s">
        <v>4</v>
      </c>
      <c r="D10" s="11"/>
      <c r="E10" s="151" t="s">
        <v>5</v>
      </c>
      <c r="F10" s="152"/>
      <c r="G10" s="12" t="s">
        <v>6</v>
      </c>
    </row>
    <row r="11" spans="1:7" ht="18" customHeight="1" x14ac:dyDescent="0.25">
      <c r="A11" s="5"/>
      <c r="B11" s="10" t="s">
        <v>7</v>
      </c>
      <c r="C11" s="12" t="s">
        <v>8</v>
      </c>
      <c r="D11" s="11"/>
      <c r="E11" s="151" t="s">
        <v>9</v>
      </c>
      <c r="F11" s="152"/>
      <c r="G11" s="13">
        <v>25585</v>
      </c>
    </row>
    <row r="12" spans="1:7" ht="15.6" customHeight="1" x14ac:dyDescent="0.25">
      <c r="A12" s="5"/>
      <c r="B12" s="10" t="s">
        <v>10</v>
      </c>
      <c r="C12" s="14" t="s">
        <v>11</v>
      </c>
      <c r="D12" s="11"/>
      <c r="E12" s="139" t="s">
        <v>12</v>
      </c>
      <c r="F12" s="140"/>
      <c r="G12" s="15">
        <f>(G9*G11)</f>
        <v>3837750</v>
      </c>
    </row>
    <row r="13" spans="1:7" ht="12" customHeight="1" x14ac:dyDescent="0.25">
      <c r="A13" s="5"/>
      <c r="B13" s="10" t="s">
        <v>13</v>
      </c>
      <c r="C13" s="12" t="s">
        <v>14</v>
      </c>
      <c r="D13" s="11"/>
      <c r="E13" s="151" t="s">
        <v>15</v>
      </c>
      <c r="F13" s="152"/>
      <c r="G13" s="12" t="s">
        <v>16</v>
      </c>
    </row>
    <row r="14" spans="1:7" ht="13.5" customHeight="1" x14ac:dyDescent="0.25">
      <c r="A14" s="5"/>
      <c r="B14" s="10" t="s">
        <v>17</v>
      </c>
      <c r="C14" s="12" t="s">
        <v>18</v>
      </c>
      <c r="D14" s="11"/>
      <c r="E14" s="151" t="s">
        <v>19</v>
      </c>
      <c r="F14" s="152"/>
      <c r="G14" s="12" t="s">
        <v>20</v>
      </c>
    </row>
    <row r="15" spans="1:7" ht="38.25" x14ac:dyDescent="0.25">
      <c r="A15" s="5"/>
      <c r="B15" s="10" t="s">
        <v>21</v>
      </c>
      <c r="C15" s="16">
        <v>44228</v>
      </c>
      <c r="D15" s="11"/>
      <c r="E15" s="155" t="s">
        <v>22</v>
      </c>
      <c r="F15" s="156"/>
      <c r="G15" s="14" t="s">
        <v>110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57" t="s">
        <v>23</v>
      </c>
      <c r="C17" s="158"/>
      <c r="D17" s="158"/>
      <c r="E17" s="158"/>
      <c r="F17" s="158"/>
      <c r="G17" s="158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24</v>
      </c>
      <c r="C19" s="27"/>
      <c r="D19" s="28"/>
      <c r="E19" s="28"/>
      <c r="F19" s="28"/>
      <c r="G19" s="28"/>
    </row>
    <row r="20" spans="1:7" ht="24" customHeight="1" x14ac:dyDescent="0.25">
      <c r="A20" s="22"/>
      <c r="B20" s="29" t="s">
        <v>25</v>
      </c>
      <c r="C20" s="29" t="s">
        <v>26</v>
      </c>
      <c r="D20" s="29" t="s">
        <v>27</v>
      </c>
      <c r="E20" s="29" t="s">
        <v>28</v>
      </c>
      <c r="F20" s="29" t="s">
        <v>29</v>
      </c>
      <c r="G20" s="29" t="s">
        <v>30</v>
      </c>
    </row>
    <row r="21" spans="1:7" ht="15" x14ac:dyDescent="0.25">
      <c r="A21" s="22"/>
      <c r="B21" s="138" t="s">
        <v>31</v>
      </c>
      <c r="C21" s="30" t="s">
        <v>32</v>
      </c>
      <c r="D21" s="31">
        <v>5</v>
      </c>
      <c r="E21" s="138" t="s">
        <v>33</v>
      </c>
      <c r="F21" s="15">
        <f>18000+(18000*0.06)</f>
        <v>19080</v>
      </c>
      <c r="G21" s="15">
        <f t="shared" ref="G21:G27" si="0">(D21*F21)</f>
        <v>95400</v>
      </c>
    </row>
    <row r="22" spans="1:7" ht="25.5" x14ac:dyDescent="0.25">
      <c r="A22" s="22"/>
      <c r="B22" s="138" t="s">
        <v>34</v>
      </c>
      <c r="C22" s="30" t="s">
        <v>32</v>
      </c>
      <c r="D22" s="31">
        <v>10</v>
      </c>
      <c r="E22" s="138" t="s">
        <v>35</v>
      </c>
      <c r="F22" s="15">
        <f t="shared" ref="F22:F27" si="1">18000+(18000*0.06)</f>
        <v>19080</v>
      </c>
      <c r="G22" s="15">
        <f t="shared" si="0"/>
        <v>190800</v>
      </c>
    </row>
    <row r="23" spans="1:7" ht="25.5" x14ac:dyDescent="0.25">
      <c r="A23" s="22"/>
      <c r="B23" s="138" t="s">
        <v>36</v>
      </c>
      <c r="C23" s="30" t="s">
        <v>32</v>
      </c>
      <c r="D23" s="31">
        <v>15</v>
      </c>
      <c r="E23" s="138" t="s">
        <v>37</v>
      </c>
      <c r="F23" s="15">
        <f t="shared" si="1"/>
        <v>19080</v>
      </c>
      <c r="G23" s="15">
        <f t="shared" si="0"/>
        <v>286200</v>
      </c>
    </row>
    <row r="24" spans="1:7" ht="25.5" x14ac:dyDescent="0.25">
      <c r="A24" s="22"/>
      <c r="B24" s="138" t="s">
        <v>38</v>
      </c>
      <c r="C24" s="30" t="s">
        <v>32</v>
      </c>
      <c r="D24" s="31">
        <v>2</v>
      </c>
      <c r="E24" s="138" t="s">
        <v>20</v>
      </c>
      <c r="F24" s="15">
        <f t="shared" si="1"/>
        <v>19080</v>
      </c>
      <c r="G24" s="15">
        <f t="shared" si="0"/>
        <v>38160</v>
      </c>
    </row>
    <row r="25" spans="1:7" ht="15" x14ac:dyDescent="0.25">
      <c r="A25" s="22"/>
      <c r="B25" s="138" t="s">
        <v>39</v>
      </c>
      <c r="C25" s="30" t="s">
        <v>32</v>
      </c>
      <c r="D25" s="31">
        <v>5</v>
      </c>
      <c r="E25" s="138" t="s">
        <v>40</v>
      </c>
      <c r="F25" s="15">
        <f t="shared" si="1"/>
        <v>19080</v>
      </c>
      <c r="G25" s="15">
        <f t="shared" si="0"/>
        <v>95400</v>
      </c>
    </row>
    <row r="26" spans="1:7" ht="15" x14ac:dyDescent="0.25">
      <c r="A26" s="22"/>
      <c r="B26" s="138" t="s">
        <v>41</v>
      </c>
      <c r="C26" s="30" t="s">
        <v>32</v>
      </c>
      <c r="D26" s="31">
        <v>5</v>
      </c>
      <c r="E26" s="138" t="s">
        <v>42</v>
      </c>
      <c r="F26" s="15">
        <f t="shared" si="1"/>
        <v>19080</v>
      </c>
      <c r="G26" s="15">
        <f t="shared" si="0"/>
        <v>95400</v>
      </c>
    </row>
    <row r="27" spans="1:7" ht="15" x14ac:dyDescent="0.25">
      <c r="A27" s="22"/>
      <c r="B27" s="138" t="s">
        <v>43</v>
      </c>
      <c r="C27" s="30" t="s">
        <v>32</v>
      </c>
      <c r="D27" s="31">
        <v>3</v>
      </c>
      <c r="E27" s="138" t="s">
        <v>40</v>
      </c>
      <c r="F27" s="15">
        <f t="shared" si="1"/>
        <v>19080</v>
      </c>
      <c r="G27" s="15">
        <f t="shared" si="0"/>
        <v>57240</v>
      </c>
    </row>
    <row r="28" spans="1:7" ht="12.75" customHeight="1" x14ac:dyDescent="0.25">
      <c r="A28" s="22"/>
      <c r="B28" s="32" t="s">
        <v>44</v>
      </c>
      <c r="C28" s="33"/>
      <c r="D28" s="33"/>
      <c r="E28" s="33"/>
      <c r="F28" s="34"/>
      <c r="G28" s="35">
        <f>SUM(G25:G27)</f>
        <v>248040</v>
      </c>
    </row>
    <row r="29" spans="1:7" ht="12" customHeight="1" x14ac:dyDescent="0.25">
      <c r="A29" s="2"/>
      <c r="B29" s="23"/>
      <c r="C29" s="25"/>
      <c r="D29" s="25"/>
      <c r="E29" s="25"/>
      <c r="F29" s="36"/>
      <c r="G29" s="36"/>
    </row>
    <row r="30" spans="1:7" ht="12" customHeight="1" x14ac:dyDescent="0.25">
      <c r="A30" s="5"/>
      <c r="B30" s="37" t="s">
        <v>45</v>
      </c>
      <c r="C30" s="38"/>
      <c r="D30" s="39"/>
      <c r="E30" s="39"/>
      <c r="F30" s="40"/>
      <c r="G30" s="40"/>
    </row>
    <row r="31" spans="1:7" ht="24" customHeight="1" x14ac:dyDescent="0.25">
      <c r="A31" s="5"/>
      <c r="B31" s="41" t="s">
        <v>25</v>
      </c>
      <c r="C31" s="42" t="s">
        <v>26</v>
      </c>
      <c r="D31" s="42" t="s">
        <v>27</v>
      </c>
      <c r="E31" s="41" t="s">
        <v>28</v>
      </c>
      <c r="F31" s="42" t="s">
        <v>29</v>
      </c>
      <c r="G31" s="41" t="s">
        <v>30</v>
      </c>
    </row>
    <row r="32" spans="1:7" ht="12" customHeight="1" x14ac:dyDescent="0.25">
      <c r="A32" s="5"/>
      <c r="B32" s="43"/>
      <c r="C32" s="44"/>
      <c r="D32" s="44"/>
      <c r="E32" s="44"/>
      <c r="F32" s="43"/>
      <c r="G32" s="43"/>
    </row>
    <row r="33" spans="1:11" ht="12" customHeight="1" x14ac:dyDescent="0.25">
      <c r="A33" s="5"/>
      <c r="B33" s="45" t="s">
        <v>46</v>
      </c>
      <c r="C33" s="46"/>
      <c r="D33" s="46"/>
      <c r="E33" s="46"/>
      <c r="F33" s="47"/>
      <c r="G33" s="47"/>
    </row>
    <row r="34" spans="1:11" ht="12" customHeight="1" x14ac:dyDescent="0.25">
      <c r="A34" s="2"/>
      <c r="B34" s="48"/>
      <c r="C34" s="49"/>
      <c r="D34" s="49"/>
      <c r="E34" s="49"/>
      <c r="F34" s="50"/>
      <c r="G34" s="50"/>
    </row>
    <row r="35" spans="1:11" ht="12" customHeight="1" x14ac:dyDescent="0.25">
      <c r="A35" s="5"/>
      <c r="B35" s="37" t="s">
        <v>47</v>
      </c>
      <c r="C35" s="38"/>
      <c r="D35" s="39"/>
      <c r="E35" s="39"/>
      <c r="F35" s="40"/>
      <c r="G35" s="40"/>
    </row>
    <row r="36" spans="1:11" ht="24" customHeight="1" x14ac:dyDescent="0.25">
      <c r="A36" s="5"/>
      <c r="B36" s="51" t="s">
        <v>25</v>
      </c>
      <c r="C36" s="51" t="s">
        <v>26</v>
      </c>
      <c r="D36" s="51" t="s">
        <v>27</v>
      </c>
      <c r="E36" s="51" t="s">
        <v>28</v>
      </c>
      <c r="F36" s="52" t="s">
        <v>29</v>
      </c>
      <c r="G36" s="51" t="s">
        <v>30</v>
      </c>
    </row>
    <row r="37" spans="1:11" ht="12.75" customHeight="1" x14ac:dyDescent="0.25">
      <c r="A37" s="22"/>
      <c r="B37" s="138"/>
      <c r="C37" s="30"/>
      <c r="D37" s="31"/>
      <c r="E37" s="14"/>
      <c r="F37" s="15"/>
      <c r="G37" s="15"/>
    </row>
    <row r="38" spans="1:11" ht="12.75" customHeight="1" x14ac:dyDescent="0.25">
      <c r="A38" s="5"/>
      <c r="B38" s="53" t="s">
        <v>48</v>
      </c>
      <c r="C38" s="54"/>
      <c r="D38" s="54"/>
      <c r="E38" s="54"/>
      <c r="F38" s="55"/>
      <c r="G38" s="56"/>
    </row>
    <row r="39" spans="1:11" ht="12" customHeight="1" x14ac:dyDescent="0.25">
      <c r="A39" s="2"/>
      <c r="B39" s="48"/>
      <c r="C39" s="49"/>
      <c r="D39" s="49"/>
      <c r="E39" s="49"/>
      <c r="F39" s="50"/>
      <c r="G39" s="50"/>
    </row>
    <row r="40" spans="1:11" ht="12" customHeight="1" x14ac:dyDescent="0.25">
      <c r="A40" s="5"/>
      <c r="B40" s="37" t="s">
        <v>49</v>
      </c>
      <c r="C40" s="38"/>
      <c r="D40" s="39"/>
      <c r="E40" s="39"/>
      <c r="F40" s="40"/>
      <c r="G40" s="40"/>
    </row>
    <row r="41" spans="1:11" ht="24" customHeight="1" x14ac:dyDescent="0.25">
      <c r="A41" s="5"/>
      <c r="B41" s="52" t="s">
        <v>50</v>
      </c>
      <c r="C41" s="52" t="s">
        <v>51</v>
      </c>
      <c r="D41" s="52" t="s">
        <v>52</v>
      </c>
      <c r="E41" s="52" t="s">
        <v>28</v>
      </c>
      <c r="F41" s="52" t="s">
        <v>29</v>
      </c>
      <c r="G41" s="52" t="s">
        <v>30</v>
      </c>
      <c r="H41" s="123"/>
      <c r="I41" s="123"/>
      <c r="J41" s="123"/>
      <c r="K41" s="123"/>
    </row>
    <row r="42" spans="1:11" ht="25.5" x14ac:dyDescent="0.25">
      <c r="A42" s="22"/>
      <c r="B42" s="132" t="s">
        <v>53</v>
      </c>
      <c r="C42" s="134" t="s">
        <v>54</v>
      </c>
      <c r="D42" s="134">
        <v>225</v>
      </c>
      <c r="E42" s="134" t="s">
        <v>55</v>
      </c>
      <c r="F42" s="134">
        <v>300</v>
      </c>
      <c r="G42" s="134">
        <f t="shared" ref="G42:G50" si="2">+F42*D42</f>
        <v>67500</v>
      </c>
      <c r="H42" s="124"/>
      <c r="I42" s="125"/>
      <c r="J42" s="126"/>
      <c r="K42" s="127"/>
    </row>
    <row r="43" spans="1:11" ht="25.5" x14ac:dyDescent="0.25">
      <c r="A43" s="22"/>
      <c r="B43" s="132" t="s">
        <v>56</v>
      </c>
      <c r="C43" s="134" t="s">
        <v>54</v>
      </c>
      <c r="D43" s="134">
        <v>150</v>
      </c>
      <c r="E43" s="134" t="s">
        <v>57</v>
      </c>
      <c r="F43" s="134">
        <v>300</v>
      </c>
      <c r="G43" s="134">
        <f t="shared" si="2"/>
        <v>45000</v>
      </c>
      <c r="H43" s="124"/>
      <c r="I43" s="125"/>
      <c r="J43" s="126"/>
      <c r="K43" s="127"/>
    </row>
    <row r="44" spans="1:11" ht="25.5" x14ac:dyDescent="0.25">
      <c r="A44" s="22"/>
      <c r="B44" s="143" t="s">
        <v>58</v>
      </c>
      <c r="C44" s="144" t="s">
        <v>59</v>
      </c>
      <c r="D44" s="144">
        <v>150</v>
      </c>
      <c r="E44" s="144" t="s">
        <v>60</v>
      </c>
      <c r="F44" s="144">
        <v>1000</v>
      </c>
      <c r="G44" s="134">
        <f t="shared" si="2"/>
        <v>150000</v>
      </c>
      <c r="H44" s="124"/>
      <c r="I44" s="125"/>
      <c r="J44" s="126"/>
      <c r="K44" s="127"/>
    </row>
    <row r="45" spans="1:11" ht="25.5" x14ac:dyDescent="0.25">
      <c r="A45" s="22"/>
      <c r="B45" s="132" t="s">
        <v>61</v>
      </c>
      <c r="C45" s="134" t="s">
        <v>62</v>
      </c>
      <c r="D45" s="134">
        <v>50</v>
      </c>
      <c r="E45" s="134" t="s">
        <v>63</v>
      </c>
      <c r="F45" s="134">
        <v>9000</v>
      </c>
      <c r="G45" s="134">
        <f t="shared" si="2"/>
        <v>450000</v>
      </c>
      <c r="H45" s="124"/>
      <c r="I45" s="125"/>
      <c r="J45" s="126"/>
      <c r="K45" s="127"/>
    </row>
    <row r="46" spans="1:11" ht="15" x14ac:dyDescent="0.25">
      <c r="A46" s="22"/>
      <c r="B46" s="132" t="s">
        <v>64</v>
      </c>
      <c r="C46" s="134" t="s">
        <v>62</v>
      </c>
      <c r="D46" s="134">
        <v>20</v>
      </c>
      <c r="E46" s="134" t="s">
        <v>65</v>
      </c>
      <c r="F46" s="134">
        <v>3500</v>
      </c>
      <c r="G46" s="134">
        <f t="shared" si="2"/>
        <v>70000</v>
      </c>
      <c r="H46" s="124"/>
      <c r="I46" s="125"/>
      <c r="J46" s="126"/>
      <c r="K46" s="127"/>
    </row>
    <row r="47" spans="1:11" ht="25.5" x14ac:dyDescent="0.25">
      <c r="A47" s="22"/>
      <c r="B47" s="141" t="s">
        <v>66</v>
      </c>
      <c r="C47" s="142" t="s">
        <v>62</v>
      </c>
      <c r="D47" s="142">
        <v>100</v>
      </c>
      <c r="E47" s="142" t="s">
        <v>67</v>
      </c>
      <c r="F47" s="142">
        <v>1875</v>
      </c>
      <c r="G47" s="134">
        <f t="shared" si="2"/>
        <v>187500</v>
      </c>
      <c r="H47" s="124"/>
      <c r="I47" s="125"/>
      <c r="J47" s="126"/>
      <c r="K47" s="127"/>
    </row>
    <row r="48" spans="1:11" ht="25.5" x14ac:dyDescent="0.25">
      <c r="A48" s="22"/>
      <c r="B48" s="132" t="s">
        <v>68</v>
      </c>
      <c r="C48" s="134" t="s">
        <v>62</v>
      </c>
      <c r="D48" s="134">
        <v>100</v>
      </c>
      <c r="E48" s="134" t="s">
        <v>67</v>
      </c>
      <c r="F48" s="134">
        <v>1500</v>
      </c>
      <c r="G48" s="134">
        <f t="shared" si="2"/>
        <v>150000</v>
      </c>
      <c r="H48" s="124"/>
      <c r="I48" s="125"/>
      <c r="J48" s="126"/>
      <c r="K48" s="127"/>
    </row>
    <row r="49" spans="1:11" ht="25.5" x14ac:dyDescent="0.25">
      <c r="A49" s="22"/>
      <c r="B49" s="132" t="s">
        <v>69</v>
      </c>
      <c r="C49" s="134" t="s">
        <v>62</v>
      </c>
      <c r="D49" s="134">
        <v>100</v>
      </c>
      <c r="E49" s="134" t="s">
        <v>57</v>
      </c>
      <c r="F49" s="134">
        <v>1800</v>
      </c>
      <c r="G49" s="134">
        <f t="shared" si="2"/>
        <v>180000</v>
      </c>
      <c r="H49" s="124"/>
      <c r="I49" s="125"/>
      <c r="J49" s="126"/>
      <c r="K49" s="127"/>
    </row>
    <row r="50" spans="1:11" ht="15" x14ac:dyDescent="0.25">
      <c r="A50" s="22"/>
      <c r="B50" s="132" t="s">
        <v>70</v>
      </c>
      <c r="C50" s="134" t="s">
        <v>62</v>
      </c>
      <c r="D50" s="134">
        <v>100</v>
      </c>
      <c r="E50" s="134" t="s">
        <v>71</v>
      </c>
      <c r="F50" s="134">
        <v>1250</v>
      </c>
      <c r="G50" s="134">
        <f t="shared" si="2"/>
        <v>125000</v>
      </c>
      <c r="H50" s="124"/>
      <c r="I50" s="125"/>
      <c r="J50" s="126"/>
      <c r="K50" s="127"/>
    </row>
    <row r="51" spans="1:11" ht="15" x14ac:dyDescent="0.25">
      <c r="A51" s="22"/>
      <c r="B51" s="139" t="s">
        <v>72</v>
      </c>
      <c r="C51" s="57" t="s">
        <v>62</v>
      </c>
      <c r="D51" s="135">
        <v>100</v>
      </c>
      <c r="E51" s="57" t="s">
        <v>65</v>
      </c>
      <c r="F51" s="136">
        <v>1545</v>
      </c>
      <c r="G51" s="136">
        <f t="shared" ref="G51:G54" si="3">+D51*F51</f>
        <v>154500</v>
      </c>
      <c r="H51" s="124"/>
      <c r="I51" s="128"/>
      <c r="J51" s="126"/>
      <c r="K51" s="129"/>
    </row>
    <row r="52" spans="1:11" ht="15" x14ac:dyDescent="0.25">
      <c r="A52" s="22"/>
      <c r="B52" s="139" t="s">
        <v>73</v>
      </c>
      <c r="C52" s="59" t="s">
        <v>74</v>
      </c>
      <c r="D52" s="59">
        <v>3</v>
      </c>
      <c r="E52" s="59" t="s">
        <v>42</v>
      </c>
      <c r="F52" s="136">
        <v>80000</v>
      </c>
      <c r="G52" s="136">
        <f t="shared" si="3"/>
        <v>240000</v>
      </c>
      <c r="H52" s="124"/>
      <c r="I52" s="130"/>
      <c r="J52" s="126"/>
      <c r="K52" s="129"/>
    </row>
    <row r="53" spans="1:11" ht="15" x14ac:dyDescent="0.25">
      <c r="A53" s="22"/>
      <c r="B53" s="139" t="s">
        <v>75</v>
      </c>
      <c r="C53" s="57" t="s">
        <v>62</v>
      </c>
      <c r="D53" s="135">
        <v>3</v>
      </c>
      <c r="E53" s="57" t="s">
        <v>42</v>
      </c>
      <c r="F53" s="136">
        <v>50000</v>
      </c>
      <c r="G53" s="136">
        <f t="shared" si="3"/>
        <v>150000</v>
      </c>
      <c r="H53" s="124"/>
      <c r="I53" s="130"/>
      <c r="J53" s="126"/>
      <c r="K53" s="129"/>
    </row>
    <row r="54" spans="1:11" ht="15" x14ac:dyDescent="0.25">
      <c r="A54" s="22"/>
      <c r="B54" s="139" t="s">
        <v>76</v>
      </c>
      <c r="C54" s="57" t="s">
        <v>62</v>
      </c>
      <c r="D54" s="135">
        <v>5</v>
      </c>
      <c r="E54" s="57" t="s">
        <v>65</v>
      </c>
      <c r="F54" s="136">
        <v>55000</v>
      </c>
      <c r="G54" s="136">
        <f t="shared" si="3"/>
        <v>275000</v>
      </c>
      <c r="H54" s="124"/>
      <c r="I54" s="130"/>
      <c r="J54" s="126"/>
      <c r="K54" s="129"/>
    </row>
    <row r="55" spans="1:11" ht="13.5" customHeight="1" x14ac:dyDescent="0.25">
      <c r="A55" s="5"/>
      <c r="B55" s="60" t="s">
        <v>77</v>
      </c>
      <c r="C55" s="61"/>
      <c r="D55" s="61"/>
      <c r="E55" s="61"/>
      <c r="F55" s="62"/>
      <c r="G55" s="137">
        <f>SUM(G42:G54)</f>
        <v>2244500</v>
      </c>
      <c r="H55" s="126"/>
      <c r="I55" s="130"/>
      <c r="J55" s="126"/>
      <c r="K55" s="129"/>
    </row>
    <row r="56" spans="1:11" ht="12" customHeight="1" x14ac:dyDescent="0.25">
      <c r="A56" s="2"/>
      <c r="B56" s="48"/>
      <c r="C56" s="49"/>
      <c r="D56" s="49"/>
      <c r="E56" s="63"/>
      <c r="F56" s="50"/>
      <c r="G56" s="50"/>
      <c r="H56" s="126"/>
      <c r="I56" s="130"/>
      <c r="J56" s="126"/>
      <c r="K56" s="131"/>
    </row>
    <row r="57" spans="1:11" ht="12" customHeight="1" x14ac:dyDescent="0.25">
      <c r="A57" s="5"/>
      <c r="B57" s="37" t="s">
        <v>78</v>
      </c>
      <c r="C57" s="38"/>
      <c r="D57" s="39"/>
      <c r="E57" s="39"/>
      <c r="F57" s="40"/>
      <c r="G57" s="40"/>
      <c r="H57" s="126"/>
      <c r="I57" s="130"/>
      <c r="J57" s="126"/>
      <c r="K57" s="129"/>
    </row>
    <row r="58" spans="1:11" ht="24" customHeight="1" x14ac:dyDescent="0.25">
      <c r="A58" s="5"/>
      <c r="B58" s="51" t="s">
        <v>79</v>
      </c>
      <c r="C58" s="52" t="s">
        <v>51</v>
      </c>
      <c r="D58" s="52" t="s">
        <v>52</v>
      </c>
      <c r="E58" s="51" t="s">
        <v>28</v>
      </c>
      <c r="F58" s="52" t="s">
        <v>29</v>
      </c>
      <c r="G58" s="51" t="s">
        <v>30</v>
      </c>
      <c r="H58" s="126"/>
      <c r="I58" s="128"/>
      <c r="J58" s="126"/>
      <c r="K58" s="129"/>
    </row>
    <row r="59" spans="1:11" ht="12.75" customHeight="1" x14ac:dyDescent="0.25">
      <c r="A59" s="22"/>
      <c r="B59" s="138" t="s">
        <v>80</v>
      </c>
      <c r="C59" s="57" t="s">
        <v>81</v>
      </c>
      <c r="D59" s="58">
        <v>100</v>
      </c>
      <c r="E59" s="30" t="s">
        <v>82</v>
      </c>
      <c r="F59" s="64">
        <v>1200</v>
      </c>
      <c r="G59" s="58">
        <f>(D59*F59)</f>
        <v>120000</v>
      </c>
      <c r="H59" s="126"/>
      <c r="I59" s="128"/>
      <c r="J59" s="126"/>
      <c r="K59" s="129"/>
    </row>
    <row r="60" spans="1:11" ht="13.5" customHeight="1" x14ac:dyDescent="0.25">
      <c r="A60" s="5"/>
      <c r="B60" s="65" t="s">
        <v>83</v>
      </c>
      <c r="C60" s="66"/>
      <c r="D60" s="66"/>
      <c r="E60" s="66"/>
      <c r="F60" s="67"/>
      <c r="G60" s="68">
        <f>SUM(G59)</f>
        <v>120000</v>
      </c>
      <c r="H60" s="126"/>
      <c r="I60" s="130"/>
      <c r="J60" s="126"/>
      <c r="K60" s="129"/>
    </row>
    <row r="61" spans="1:11" ht="12" customHeight="1" x14ac:dyDescent="0.25">
      <c r="A61" s="2"/>
      <c r="B61" s="85"/>
      <c r="C61" s="85"/>
      <c r="D61" s="85"/>
      <c r="E61" s="85"/>
      <c r="F61" s="86"/>
      <c r="G61" s="86"/>
      <c r="H61" s="123"/>
      <c r="I61" s="123"/>
      <c r="J61" s="123"/>
      <c r="K61" s="123"/>
    </row>
    <row r="62" spans="1:11" ht="12" customHeight="1" x14ac:dyDescent="0.25">
      <c r="A62" s="82"/>
      <c r="B62" s="87" t="s">
        <v>84</v>
      </c>
      <c r="C62" s="88"/>
      <c r="D62" s="88"/>
      <c r="E62" s="88"/>
      <c r="F62" s="88"/>
      <c r="G62" s="89">
        <f>G28+G38+G55+G60</f>
        <v>2612540</v>
      </c>
      <c r="H62" s="123"/>
      <c r="I62" s="123"/>
      <c r="J62" s="123"/>
      <c r="K62" s="123"/>
    </row>
    <row r="63" spans="1:11" ht="12" customHeight="1" x14ac:dyDescent="0.25">
      <c r="A63" s="82"/>
      <c r="B63" s="90" t="s">
        <v>85</v>
      </c>
      <c r="C63" s="70"/>
      <c r="D63" s="70"/>
      <c r="E63" s="70"/>
      <c r="F63" s="70"/>
      <c r="G63" s="91">
        <f>G62*0.05</f>
        <v>130627</v>
      </c>
      <c r="H63" s="123"/>
      <c r="I63" s="123"/>
      <c r="J63" s="123"/>
      <c r="K63" s="123"/>
    </row>
    <row r="64" spans="1:11" ht="12" customHeight="1" x14ac:dyDescent="0.25">
      <c r="A64" s="82"/>
      <c r="B64" s="92" t="s">
        <v>86</v>
      </c>
      <c r="C64" s="69"/>
      <c r="D64" s="69"/>
      <c r="E64" s="69"/>
      <c r="F64" s="69"/>
      <c r="G64" s="93">
        <f>G63+G62</f>
        <v>2743167</v>
      </c>
    </row>
    <row r="65" spans="1:7" ht="12" customHeight="1" x14ac:dyDescent="0.25">
      <c r="A65" s="82"/>
      <c r="B65" s="90" t="s">
        <v>87</v>
      </c>
      <c r="C65" s="70"/>
      <c r="D65" s="70"/>
      <c r="E65" s="70"/>
      <c r="F65" s="70"/>
      <c r="G65" s="91">
        <f>G12</f>
        <v>3837750</v>
      </c>
    </row>
    <row r="66" spans="1:7" ht="12" customHeight="1" x14ac:dyDescent="0.25">
      <c r="A66" s="82"/>
      <c r="B66" s="94" t="s">
        <v>88</v>
      </c>
      <c r="C66" s="95"/>
      <c r="D66" s="95"/>
      <c r="E66" s="95"/>
      <c r="F66" s="95"/>
      <c r="G66" s="96">
        <f>G65-G64</f>
        <v>1094583</v>
      </c>
    </row>
    <row r="67" spans="1:7" ht="12" customHeight="1" x14ac:dyDescent="0.25">
      <c r="A67" s="82"/>
      <c r="B67" s="83" t="s">
        <v>89</v>
      </c>
      <c r="C67" s="84"/>
      <c r="D67" s="84"/>
      <c r="E67" s="84"/>
      <c r="F67" s="84"/>
      <c r="G67" s="79"/>
    </row>
    <row r="68" spans="1:7" ht="12.75" customHeight="1" thickBot="1" x14ac:dyDescent="0.3">
      <c r="A68" s="82"/>
      <c r="B68" s="97"/>
      <c r="C68" s="84"/>
      <c r="D68" s="84"/>
      <c r="E68" s="84"/>
      <c r="F68" s="84"/>
      <c r="G68" s="79"/>
    </row>
    <row r="69" spans="1:7" ht="12" customHeight="1" x14ac:dyDescent="0.25">
      <c r="A69" s="82"/>
      <c r="B69" s="109" t="s">
        <v>90</v>
      </c>
      <c r="C69" s="110"/>
      <c r="D69" s="110"/>
      <c r="E69" s="110"/>
      <c r="F69" s="111"/>
      <c r="G69" s="79"/>
    </row>
    <row r="70" spans="1:7" ht="12" customHeight="1" x14ac:dyDescent="0.25">
      <c r="A70" s="82"/>
      <c r="B70" s="112" t="s">
        <v>91</v>
      </c>
      <c r="C70" s="81"/>
      <c r="D70" s="81"/>
      <c r="E70" s="81"/>
      <c r="F70" s="113"/>
      <c r="G70" s="79"/>
    </row>
    <row r="71" spans="1:7" ht="12" customHeight="1" x14ac:dyDescent="0.25">
      <c r="A71" s="82"/>
      <c r="B71" s="112" t="s">
        <v>92</v>
      </c>
      <c r="C71" s="81"/>
      <c r="D71" s="81"/>
      <c r="E71" s="81"/>
      <c r="F71" s="113"/>
      <c r="G71" s="79"/>
    </row>
    <row r="72" spans="1:7" ht="12" customHeight="1" x14ac:dyDescent="0.25">
      <c r="A72" s="82"/>
      <c r="B72" s="112" t="s">
        <v>93</v>
      </c>
      <c r="C72" s="81"/>
      <c r="D72" s="81"/>
      <c r="E72" s="81"/>
      <c r="F72" s="113"/>
      <c r="G72" s="79"/>
    </row>
    <row r="73" spans="1:7" ht="12" customHeight="1" x14ac:dyDescent="0.25">
      <c r="A73" s="82"/>
      <c r="B73" s="112" t="s">
        <v>94</v>
      </c>
      <c r="C73" s="81"/>
      <c r="D73" s="81"/>
      <c r="E73" s="81"/>
      <c r="F73" s="113"/>
      <c r="G73" s="79"/>
    </row>
    <row r="74" spans="1:7" ht="12" customHeight="1" x14ac:dyDescent="0.25">
      <c r="A74" s="82"/>
      <c r="B74" s="112" t="s">
        <v>95</v>
      </c>
      <c r="C74" s="81"/>
      <c r="D74" s="81"/>
      <c r="E74" s="81"/>
      <c r="F74" s="113"/>
      <c r="G74" s="79"/>
    </row>
    <row r="75" spans="1:7" ht="12.75" customHeight="1" thickBot="1" x14ac:dyDescent="0.3">
      <c r="A75" s="82"/>
      <c r="B75" s="114" t="s">
        <v>96</v>
      </c>
      <c r="C75" s="115"/>
      <c r="D75" s="115"/>
      <c r="E75" s="115"/>
      <c r="F75" s="116"/>
      <c r="G75" s="79"/>
    </row>
    <row r="76" spans="1:7" ht="12.75" customHeight="1" x14ac:dyDescent="0.25">
      <c r="A76" s="82"/>
      <c r="B76" s="107"/>
      <c r="C76" s="81"/>
      <c r="D76" s="81"/>
      <c r="E76" s="81"/>
      <c r="F76" s="81"/>
      <c r="G76" s="79"/>
    </row>
    <row r="77" spans="1:7" ht="15" customHeight="1" thickBot="1" x14ac:dyDescent="0.3">
      <c r="A77" s="82"/>
      <c r="B77" s="149" t="s">
        <v>97</v>
      </c>
      <c r="C77" s="150"/>
      <c r="D77" s="106"/>
      <c r="E77" s="72"/>
      <c r="F77" s="72"/>
      <c r="G77" s="79"/>
    </row>
    <row r="78" spans="1:7" ht="12" customHeight="1" x14ac:dyDescent="0.25">
      <c r="A78" s="82"/>
      <c r="B78" s="99" t="s">
        <v>79</v>
      </c>
      <c r="C78" s="73" t="s">
        <v>98</v>
      </c>
      <c r="D78" s="100" t="s">
        <v>99</v>
      </c>
      <c r="E78" s="72"/>
      <c r="F78" s="72"/>
      <c r="G78" s="79"/>
    </row>
    <row r="79" spans="1:7" ht="12" customHeight="1" x14ac:dyDescent="0.25">
      <c r="A79" s="82"/>
      <c r="B79" s="101" t="s">
        <v>100</v>
      </c>
      <c r="C79" s="74">
        <f>G28</f>
        <v>248040</v>
      </c>
      <c r="D79" s="102">
        <f>(C79/C85)</f>
        <v>9.0421035248674245E-2</v>
      </c>
      <c r="E79" s="72"/>
      <c r="F79" s="72"/>
      <c r="G79" s="79"/>
    </row>
    <row r="80" spans="1:7" ht="12" customHeight="1" x14ac:dyDescent="0.25">
      <c r="A80" s="82"/>
      <c r="B80" s="101" t="s">
        <v>101</v>
      </c>
      <c r="C80" s="75">
        <v>0</v>
      </c>
      <c r="D80" s="102">
        <v>0</v>
      </c>
      <c r="E80" s="72"/>
      <c r="F80" s="72"/>
      <c r="G80" s="79"/>
    </row>
    <row r="81" spans="1:7" ht="12" customHeight="1" x14ac:dyDescent="0.25">
      <c r="A81" s="82"/>
      <c r="B81" s="101" t="s">
        <v>102</v>
      </c>
      <c r="C81" s="74">
        <v>0</v>
      </c>
      <c r="D81" s="102">
        <f>(C81/C85)</f>
        <v>0</v>
      </c>
      <c r="E81" s="72"/>
      <c r="F81" s="72"/>
      <c r="G81" s="79"/>
    </row>
    <row r="82" spans="1:7" ht="12" customHeight="1" x14ac:dyDescent="0.25">
      <c r="A82" s="82"/>
      <c r="B82" s="101" t="s">
        <v>50</v>
      </c>
      <c r="C82" s="74">
        <f>G55</f>
        <v>2244500</v>
      </c>
      <c r="D82" s="102">
        <f>(C82/C85)</f>
        <v>0.81821485895681889</v>
      </c>
      <c r="E82" s="72"/>
      <c r="F82" s="72"/>
      <c r="G82" s="79"/>
    </row>
    <row r="83" spans="1:7" ht="12" customHeight="1" x14ac:dyDescent="0.25">
      <c r="A83" s="82"/>
      <c r="B83" s="101" t="s">
        <v>103</v>
      </c>
      <c r="C83" s="76">
        <f>G60</f>
        <v>120000</v>
      </c>
      <c r="D83" s="102">
        <f>(C83/C85)</f>
        <v>4.3745058175459241E-2</v>
      </c>
      <c r="E83" s="78"/>
      <c r="F83" s="78"/>
      <c r="G83" s="79"/>
    </row>
    <row r="84" spans="1:7" ht="12" customHeight="1" x14ac:dyDescent="0.25">
      <c r="A84" s="82"/>
      <c r="B84" s="101" t="s">
        <v>104</v>
      </c>
      <c r="C84" s="76">
        <f>G63</f>
        <v>130627</v>
      </c>
      <c r="D84" s="102">
        <f>(C84/C85)</f>
        <v>4.7619047619047616E-2</v>
      </c>
      <c r="E84" s="78"/>
      <c r="F84" s="78"/>
      <c r="G84" s="79"/>
    </row>
    <row r="85" spans="1:7" ht="12.75" customHeight="1" thickBot="1" x14ac:dyDescent="0.3">
      <c r="A85" s="82"/>
      <c r="B85" s="103" t="s">
        <v>105</v>
      </c>
      <c r="C85" s="104">
        <f>SUM(C79:C84)</f>
        <v>2743167</v>
      </c>
      <c r="D85" s="105">
        <f>SUM(D79:D84)</f>
        <v>1</v>
      </c>
      <c r="E85" s="78"/>
      <c r="F85" s="78"/>
      <c r="G85" s="79"/>
    </row>
    <row r="86" spans="1:7" ht="12" customHeight="1" x14ac:dyDescent="0.25">
      <c r="A86" s="82"/>
      <c r="B86" s="97"/>
      <c r="C86" s="84"/>
      <c r="D86" s="84"/>
      <c r="E86" s="84"/>
      <c r="F86" s="84"/>
      <c r="G86" s="79"/>
    </row>
    <row r="87" spans="1:7" ht="12.75" customHeight="1" x14ac:dyDescent="0.25">
      <c r="A87" s="82"/>
      <c r="B87" s="98"/>
      <c r="C87" s="84"/>
      <c r="D87" s="84"/>
      <c r="E87" s="84"/>
      <c r="F87" s="84"/>
      <c r="G87" s="79"/>
    </row>
    <row r="88" spans="1:7" ht="12" customHeight="1" thickBot="1" x14ac:dyDescent="0.3">
      <c r="A88" s="71"/>
      <c r="B88" s="118"/>
      <c r="C88" s="119" t="s">
        <v>106</v>
      </c>
      <c r="D88" s="120"/>
      <c r="E88" s="121"/>
      <c r="F88" s="77"/>
      <c r="G88" s="79"/>
    </row>
    <row r="89" spans="1:7" ht="12" customHeight="1" x14ac:dyDescent="0.25">
      <c r="A89" s="82"/>
      <c r="B89" s="122" t="s">
        <v>107</v>
      </c>
      <c r="C89" s="145">
        <v>130</v>
      </c>
      <c r="D89" s="145">
        <v>150</v>
      </c>
      <c r="E89" s="146">
        <v>170</v>
      </c>
      <c r="F89" s="117"/>
      <c r="G89" s="80"/>
    </row>
    <row r="90" spans="1:7" ht="12.75" customHeight="1" thickBot="1" x14ac:dyDescent="0.3">
      <c r="A90" s="82"/>
      <c r="B90" s="103" t="s">
        <v>108</v>
      </c>
      <c r="C90" s="147">
        <f>(G64/C89)</f>
        <v>21101.284615384615</v>
      </c>
      <c r="D90" s="147">
        <f>(G64/D89)</f>
        <v>18287.78</v>
      </c>
      <c r="E90" s="148">
        <f>(G64/E89)</f>
        <v>16136.276470588235</v>
      </c>
      <c r="F90" s="117"/>
      <c r="G90" s="80"/>
    </row>
    <row r="91" spans="1:7" ht="15.6" customHeight="1" x14ac:dyDescent="0.25">
      <c r="A91" s="82"/>
      <c r="B91" s="108" t="s">
        <v>109</v>
      </c>
      <c r="C91" s="81"/>
      <c r="D91" s="81"/>
      <c r="E91" s="81"/>
      <c r="F91" s="81"/>
      <c r="G91" s="8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B4C205-2546-4C4B-8A97-FE844FB5B4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B80398-A07B-4ED1-A5BB-5D50DB1BF5A0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c5dbce2d-49dc-4afe-a5b0-d7fb7a901161"/>
    <ds:schemaRef ds:uri="1030f0af-99cb-42f1-88fc-acec73331192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1A7E2C-7C47-4668-BA12-C9E233DB92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2021-04-06T14:10:57Z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