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OLOL\"/>
    </mc:Choice>
  </mc:AlternateContent>
  <bookViews>
    <workbookView xWindow="0" yWindow="0" windowWidth="25200" windowHeight="11385"/>
  </bookViews>
  <sheets>
    <sheet name="Arand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G87" i="1"/>
  <c r="G86" i="1"/>
  <c r="G84" i="1"/>
  <c r="G83" i="1"/>
  <c r="G77" i="1"/>
  <c r="G76" i="1"/>
  <c r="G74" i="1"/>
  <c r="G73" i="1"/>
  <c r="G72" i="1"/>
  <c r="G71" i="1"/>
  <c r="G69" i="1"/>
  <c r="G68" i="1"/>
  <c r="G67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G30" i="1" l="1"/>
  <c r="C111" i="1" l="1"/>
  <c r="G35" i="1" l="1"/>
  <c r="C108" i="1" s="1"/>
  <c r="G93" i="1"/>
  <c r="C107" i="1" l="1"/>
  <c r="G79" i="1"/>
  <c r="C110" i="1" s="1"/>
  <c r="G43" i="1"/>
  <c r="C109" i="1" s="1"/>
  <c r="G90" i="1" l="1"/>
  <c r="G91" i="1" s="1"/>
  <c r="G92" i="1" l="1"/>
  <c r="G94" i="1" s="1"/>
  <c r="C112" i="1"/>
  <c r="E118" i="1" l="1"/>
  <c r="C113" i="1"/>
  <c r="D118" i="1"/>
  <c r="C118" i="1"/>
  <c r="D110" i="1" l="1"/>
  <c r="D111" i="1"/>
  <c r="D107" i="1"/>
  <c r="D109" i="1"/>
  <c r="D112" i="1"/>
  <c r="D113" i="1" l="1"/>
</calcChain>
</file>

<file path=xl/sharedStrings.xml><?xml version="1.0" encoding="utf-8"?>
<sst xmlns="http://schemas.openxmlformats.org/spreadsheetml/2006/main" count="227" uniqueCount="146">
  <si>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</si>
  <si>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</si>
  <si>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</si>
  <si>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</si>
  <si>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</si>
  <si>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</si>
  <si>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</si>
  <si>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</si>
  <si>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</si>
  <si>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</si>
  <si>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</si>
  <si>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</si>
  <si>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</si>
  <si>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</si>
  <si>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</si>
  <si>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</si>
  <si>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</si>
  <si>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</si>
  <si>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</si>
  <si>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</si>
  <si>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</si>
  <si>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</si>
  <si>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</si>
  <si>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</si>
  <si>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</si>
  <si>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</si>
  <si>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</si>
  <si>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</si>
  <si>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</si>
  <si>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Septiembre-Octubre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</si>
  <si>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</si>
  <si>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</si>
  <si>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</si>
  <si>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</si>
  <si>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</si>
  <si>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</si>
  <si>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</si>
  <si>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</si>
  <si>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</si>
  <si>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</si>
  <si>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</si>
  <si>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</si>
  <si>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</si>
  <si>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</si>
  <si>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</si>
  <si>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</si>
  <si>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</si>
  <si>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</si>
  <si>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</si>
  <si>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</si>
  <si>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</si>
  <si>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</si>
  <si>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</si>
  <si>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</si>
  <si>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</si>
  <si>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</si>
  <si>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</si>
  <si>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</si>
  <si>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</si>
  <si>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</si>
  <si>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</si>
  <si>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</si>
  <si>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</si>
  <si>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</si>
  <si>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</si>
  <si>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Agosto</t>
  </si>
  <si>
    <t>Septiembre</t>
  </si>
  <si>
    <t>Octubre</t>
  </si>
  <si>
    <t>lt</t>
  </si>
  <si>
    <t>m3</t>
  </si>
  <si>
    <t>Lolol</t>
  </si>
  <si>
    <t>Mercado interno y exportación</t>
  </si>
  <si>
    <t>Julio</t>
  </si>
  <si>
    <t>ARANDANO</t>
  </si>
  <si>
    <t>O'Neal</t>
  </si>
  <si>
    <t>Lib. B. O'Higgins</t>
  </si>
  <si>
    <t>Lolol - Pumanque - Paredones</t>
  </si>
  <si>
    <t>Anual</t>
  </si>
  <si>
    <t>Octubre-Diciembre</t>
  </si>
  <si>
    <t>Sequía, heladas, incendios.</t>
  </si>
  <si>
    <t>Poda de invierno</t>
  </si>
  <si>
    <t>Junio-Julio</t>
  </si>
  <si>
    <t>Poda de raleo</t>
  </si>
  <si>
    <t>Enero-Febrero</t>
  </si>
  <si>
    <t>Reponer postes y alambrados</t>
  </si>
  <si>
    <t>Diciembre-Enero</t>
  </si>
  <si>
    <t>Fertirrigación y control de goteros</t>
  </si>
  <si>
    <t>Marzo y Septiembre</t>
  </si>
  <si>
    <t>Aplicación de pesticidas</t>
  </si>
  <si>
    <t>Control de malezas</t>
  </si>
  <si>
    <t>Marzo-Agosto</t>
  </si>
  <si>
    <t>Cosecha</t>
  </si>
  <si>
    <t>Acarreo</t>
  </si>
  <si>
    <t>Embalaje</t>
  </si>
  <si>
    <t>Trituración de restos de poda</t>
  </si>
  <si>
    <t>Aplicación de aserrín</t>
  </si>
  <si>
    <t>Aplicaciones de pesticidas</t>
  </si>
  <si>
    <t>Abril-Noviembre</t>
  </si>
  <si>
    <t>Nitrate Balance</t>
  </si>
  <si>
    <t>Abril-Mayo</t>
  </si>
  <si>
    <t>Basfoliar Algae</t>
  </si>
  <si>
    <t>Frutaliv</t>
  </si>
  <si>
    <t>Rucan LMW</t>
  </si>
  <si>
    <t>Agosto-Octubre</t>
  </si>
  <si>
    <t>Urea</t>
  </si>
  <si>
    <t>Septiembre-Marzo</t>
  </si>
  <si>
    <t>Sulfato de Amonio</t>
  </si>
  <si>
    <t>Fosfato monoamónico</t>
  </si>
  <si>
    <t>Sulfato de potasio</t>
  </si>
  <si>
    <t>Terrasorb Radicular</t>
  </si>
  <si>
    <t>Basfoliar SL</t>
  </si>
  <si>
    <t>Sulfato de magnesio</t>
  </si>
  <si>
    <t>Ácido fosfórico</t>
  </si>
  <si>
    <t>Nitrato de calcio</t>
  </si>
  <si>
    <t>FUNGICIDAS</t>
  </si>
  <si>
    <t>Podastik</t>
  </si>
  <si>
    <t>Cuprodul WG</t>
  </si>
  <si>
    <t>Teldor 50 WP</t>
  </si>
  <si>
    <t>Robral</t>
  </si>
  <si>
    <t>Rango</t>
  </si>
  <si>
    <t>Mayo-Octubre</t>
  </si>
  <si>
    <t>Flecha 9.6 EC</t>
  </si>
  <si>
    <t>Junio-Octubre</t>
  </si>
  <si>
    <t>Goal 2 EC</t>
  </si>
  <si>
    <t>Troya</t>
  </si>
  <si>
    <t>Junio</t>
  </si>
  <si>
    <t>Bravo 720</t>
  </si>
  <si>
    <t>Julio-Agosto</t>
  </si>
  <si>
    <t>DM 31</t>
  </si>
  <si>
    <t>Punto 70 WP</t>
  </si>
  <si>
    <t>Biosime TF</t>
  </si>
  <si>
    <t>Aserrín</t>
  </si>
  <si>
    <t>Baños químicos (arriendo)</t>
  </si>
  <si>
    <t>Nov-Dic</t>
  </si>
  <si>
    <t>Auditoría BPA Arándano</t>
  </si>
  <si>
    <t>Electricidad</t>
  </si>
  <si>
    <t>kw</t>
  </si>
  <si>
    <t>Análisis foliar</t>
  </si>
  <si>
    <t>Análisis de suelo</t>
  </si>
  <si>
    <t>RENDIMIENTO (KG/Há.)</t>
  </si>
  <si>
    <t>NOV - ENE</t>
  </si>
  <si>
    <t>2.  Precio de Insumos corresponde a precios colocados en el predio</t>
  </si>
  <si>
    <t>3. Precio esperado por ventas corresponde a precio colocado en el domicilio del comprador</t>
  </si>
  <si>
    <t>ESCENARIOS COSTO UNITARIO  ($/kg)</t>
  </si>
  <si>
    <t>Rendimiento (kg/há)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</si>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</sst>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.00\ _€_-;\-* #,##0.00\ _€_-;_-* &quot;-&quot;??\ _€_-;_-@_-"/>
    <numFmt numFmtId="169" formatCode="_ * #,##0.0_ ;_ * \-#,##0.0_ ;_ * &quot;-&quot;??_ ;_ @_ "/>
    <numFmt numFmtId="170" formatCode="_-* #,##0_-;\-* #,##0_-;_-* &quot;-&quot;??_-;_-@_-"/>
    <numFmt numFmtId="171" formatCode="_-&quot;$&quot;\ * #,##0.00_-;\-&quot;$&quot;\ * #,##0.00_-;_-&quot;$&quot;\ * &quot;-&quot;??_-;_-@_-"/>
    <numFmt numFmtId="172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9"/>
      <name val="Helvetica Neue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b/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23" fillId="0" borderId="22" applyFont="0" applyFill="0" applyBorder="0" applyAlignment="0" applyProtection="0"/>
    <xf numFmtId="0" fontId="1" fillId="0" borderId="22"/>
    <xf numFmtId="0" fontId="23" fillId="0" borderId="22"/>
    <xf numFmtId="169" fontId="23" fillId="0" borderId="22" applyFont="0" applyFill="0" applyBorder="0" applyAlignment="0" applyProtection="0"/>
    <xf numFmtId="0" fontId="24" fillId="0" borderId="22"/>
    <xf numFmtId="0" fontId="23" fillId="0" borderId="22"/>
    <xf numFmtId="167" fontId="23" fillId="0" borderId="22" applyFont="0" applyFill="0" applyBorder="0" applyAlignment="0" applyProtection="0"/>
    <xf numFmtId="41" fontId="19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2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5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5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5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20" fillId="0" borderId="56" xfId="0" applyFont="1" applyFill="1" applyBorder="1" applyAlignment="1">
      <alignment horizontal="center" vertical="center"/>
    </xf>
    <xf numFmtId="3" fontId="20" fillId="0" borderId="56" xfId="1" applyNumberFormat="1" applyFont="1" applyFill="1" applyBorder="1" applyAlignment="1">
      <alignment horizontal="center" vertical="center"/>
    </xf>
    <xf numFmtId="3" fontId="20" fillId="0" borderId="56" xfId="1" applyNumberFormat="1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3" fontId="21" fillId="0" borderId="56" xfId="1" applyNumberFormat="1" applyFont="1" applyFill="1" applyBorder="1" applyAlignment="1">
      <alignment horizontal="center" vertical="center"/>
    </xf>
    <xf numFmtId="3" fontId="21" fillId="0" borderId="56" xfId="1" applyNumberFormat="1" applyFont="1" applyBorder="1" applyAlignment="1">
      <alignment horizontal="center" vertical="center"/>
    </xf>
    <xf numFmtId="0" fontId="21" fillId="0" borderId="56" xfId="0" applyFont="1" applyFill="1" applyBorder="1" applyAlignment="1">
      <alignment vertical="center"/>
    </xf>
    <xf numFmtId="1" fontId="21" fillId="0" borderId="56" xfId="3" applyNumberFormat="1" applyFont="1" applyFill="1" applyBorder="1" applyAlignment="1">
      <alignment horizontal="center" vertical="center"/>
    </xf>
    <xf numFmtId="0" fontId="3" fillId="10" borderId="56" xfId="4" applyFont="1" applyFill="1" applyBorder="1" applyAlignment="1">
      <alignment horizontal="right" vertical="center"/>
    </xf>
    <xf numFmtId="0" fontId="3" fillId="10" borderId="56" xfId="4" applyFont="1" applyFill="1" applyBorder="1" applyAlignment="1">
      <alignment horizontal="right" vertical="center" wrapText="1"/>
    </xf>
    <xf numFmtId="17" fontId="3" fillId="10" borderId="56" xfId="4" applyNumberFormat="1" applyFont="1" applyFill="1" applyBorder="1" applyAlignment="1">
      <alignment horizontal="right" vertical="center"/>
    </xf>
    <xf numFmtId="3" fontId="3" fillId="0" borderId="56" xfId="4" applyNumberFormat="1" applyFont="1" applyBorder="1" applyAlignment="1">
      <alignment horizontal="right" vertical="center"/>
    </xf>
    <xf numFmtId="0" fontId="3" fillId="0" borderId="56" xfId="4" applyFont="1" applyBorder="1" applyAlignment="1">
      <alignment horizontal="right" vertical="center" wrapText="1"/>
    </xf>
    <xf numFmtId="0" fontId="21" fillId="0" borderId="57" xfId="5" applyFont="1" applyFill="1" applyBorder="1"/>
    <xf numFmtId="0" fontId="21" fillId="0" borderId="57" xfId="5" applyFont="1" applyFill="1" applyBorder="1" applyAlignment="1">
      <alignment horizontal="center"/>
    </xf>
    <xf numFmtId="0" fontId="3" fillId="0" borderId="57" xfId="4" applyFont="1" applyBorder="1" applyAlignment="1">
      <alignment horizontal="center" vertical="center"/>
    </xf>
    <xf numFmtId="0" fontId="21" fillId="0" borderId="57" xfId="5" applyFont="1" applyFill="1" applyBorder="1" applyAlignment="1">
      <alignment horizontal="center" vertical="center"/>
    </xf>
    <xf numFmtId="0" fontId="21" fillId="0" borderId="58" xfId="5" applyFont="1" applyFill="1" applyBorder="1" applyAlignment="1">
      <alignment vertical="center"/>
    </xf>
    <xf numFmtId="1" fontId="21" fillId="0" borderId="59" xfId="6" applyNumberFormat="1" applyFont="1" applyFill="1" applyBorder="1" applyAlignment="1">
      <alignment horizontal="center" vertical="center"/>
    </xf>
    <xf numFmtId="170" fontId="21" fillId="0" borderId="57" xfId="1" applyNumberFormat="1" applyFont="1" applyFill="1" applyBorder="1" applyAlignment="1">
      <alignment horizontal="center" vertical="center"/>
    </xf>
    <xf numFmtId="3" fontId="21" fillId="0" borderId="59" xfId="4" applyNumberFormat="1" applyFont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21" fillId="0" borderId="59" xfId="0" applyFont="1" applyFill="1" applyBorder="1" applyAlignment="1"/>
    <xf numFmtId="0" fontId="21" fillId="0" borderId="59" xfId="5" applyFont="1" applyFill="1" applyBorder="1" applyAlignment="1">
      <alignment horizontal="center"/>
    </xf>
    <xf numFmtId="164" fontId="21" fillId="0" borderId="59" xfId="4" applyNumberFormat="1" applyFont="1" applyBorder="1" applyAlignment="1">
      <alignment horizontal="center"/>
    </xf>
    <xf numFmtId="3" fontId="3" fillId="0" borderId="57" xfId="2" applyNumberFormat="1" applyFont="1" applyFill="1" applyBorder="1" applyAlignment="1">
      <alignment horizontal="center" vertical="center" wrapText="1"/>
    </xf>
    <xf numFmtId="3" fontId="3" fillId="0" borderId="57" xfId="2" applyNumberFormat="1" applyFont="1" applyFill="1" applyBorder="1" applyAlignment="1">
      <alignment horizontal="center"/>
    </xf>
    <xf numFmtId="0" fontId="21" fillId="0" borderId="57" xfId="0" applyFont="1" applyFill="1" applyBorder="1" applyAlignment="1"/>
    <xf numFmtId="0" fontId="25" fillId="0" borderId="59" xfId="7" applyNumberFormat="1" applyFont="1" applyFill="1" applyBorder="1" applyAlignment="1" applyProtection="1">
      <alignment horizontal="left"/>
    </xf>
    <xf numFmtId="0" fontId="21" fillId="0" borderId="59" xfId="8" applyFont="1" applyFill="1" applyBorder="1" applyAlignment="1" applyProtection="1">
      <alignment horizontal="center"/>
    </xf>
    <xf numFmtId="0" fontId="21" fillId="0" borderId="59" xfId="8" applyNumberFormat="1" applyFont="1" applyFill="1" applyBorder="1" applyAlignment="1" applyProtection="1">
      <alignment horizontal="center"/>
    </xf>
    <xf numFmtId="0" fontId="21" fillId="0" borderId="59" xfId="8" applyFont="1" applyFill="1" applyBorder="1" applyAlignment="1"/>
    <xf numFmtId="171" fontId="21" fillId="0" borderId="59" xfId="8" applyNumberFormat="1" applyFont="1" applyFill="1" applyBorder="1" applyAlignment="1" applyProtection="1">
      <alignment horizontal="center"/>
    </xf>
    <xf numFmtId="172" fontId="21" fillId="0" borderId="59" xfId="0" applyNumberFormat="1" applyFont="1" applyFill="1" applyBorder="1"/>
    <xf numFmtId="0" fontId="22" fillId="0" borderId="58" xfId="0" applyFont="1" applyFill="1" applyBorder="1"/>
    <xf numFmtId="0" fontId="22" fillId="0" borderId="57" xfId="0" applyFont="1" applyFill="1" applyBorder="1" applyAlignment="1">
      <alignment horizontal="center"/>
    </xf>
    <xf numFmtId="3" fontId="22" fillId="0" borderId="57" xfId="0" applyNumberFormat="1" applyFont="1" applyFill="1" applyBorder="1" applyAlignment="1">
      <alignment horizontal="center"/>
    </xf>
    <xf numFmtId="0" fontId="22" fillId="0" borderId="57" xfId="0" applyFont="1" applyFill="1" applyBorder="1"/>
    <xf numFmtId="0" fontId="25" fillId="0" borderId="58" xfId="7" applyNumberFormat="1" applyFont="1" applyFill="1" applyBorder="1" applyAlignment="1" applyProtection="1">
      <alignment horizontal="left"/>
    </xf>
    <xf numFmtId="0" fontId="21" fillId="0" borderId="57" xfId="8" applyFont="1" applyFill="1" applyBorder="1" applyAlignment="1" applyProtection="1">
      <alignment horizontal="center"/>
    </xf>
    <xf numFmtId="0" fontId="21" fillId="0" borderId="57" xfId="8" applyNumberFormat="1" applyFont="1" applyFill="1" applyBorder="1" applyAlignment="1" applyProtection="1">
      <alignment horizontal="center"/>
    </xf>
    <xf numFmtId="0" fontId="21" fillId="0" borderId="57" xfId="8" applyFont="1" applyFill="1" applyBorder="1" applyAlignment="1"/>
    <xf numFmtId="172" fontId="21" fillId="0" borderId="57" xfId="8" applyNumberFormat="1" applyFont="1" applyFill="1" applyBorder="1" applyAlignment="1" applyProtection="1">
      <alignment horizontal="right"/>
    </xf>
    <xf numFmtId="0" fontId="25" fillId="0" borderId="58" xfId="8" applyFont="1" applyFill="1" applyBorder="1" applyAlignment="1" applyProtection="1">
      <alignment horizontal="left"/>
    </xf>
    <xf numFmtId="0" fontId="25" fillId="0" borderId="57" xfId="8" applyFont="1" applyFill="1" applyBorder="1" applyAlignment="1" applyProtection="1">
      <alignment horizontal="left"/>
    </xf>
    <xf numFmtId="0" fontId="21" fillId="0" borderId="57" xfId="9" applyNumberFormat="1" applyFont="1" applyFill="1" applyBorder="1" applyAlignment="1">
      <alignment horizontal="center"/>
    </xf>
    <xf numFmtId="172" fontId="21" fillId="0" borderId="57" xfId="8" applyNumberFormat="1" applyFont="1" applyFill="1" applyBorder="1" applyAlignment="1" applyProtection="1">
      <alignment horizontal="center"/>
    </xf>
    <xf numFmtId="0" fontId="25" fillId="0" borderId="58" xfId="8" applyFont="1" applyFill="1" applyBorder="1" applyAlignment="1" applyProtection="1"/>
    <xf numFmtId="0" fontId="22" fillId="0" borderId="57" xfId="0" applyFont="1" applyBorder="1"/>
    <xf numFmtId="0" fontId="22" fillId="0" borderId="57" xfId="0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22" fillId="0" borderId="57" xfId="0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49" fontId="13" fillId="8" borderId="23" xfId="0" applyNumberFormat="1" applyFont="1" applyFill="1" applyBorder="1" applyAlignment="1">
      <alignment horizontal="center" vertical="center"/>
    </xf>
    <xf numFmtId="49" fontId="15" fillId="8" borderId="35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7" fontId="3" fillId="0" borderId="56" xfId="4" applyNumberFormat="1" applyFont="1" applyBorder="1" applyAlignment="1">
      <alignment horizontal="right" vertical="center" wrapText="1"/>
    </xf>
    <xf numFmtId="3" fontId="3" fillId="0" borderId="56" xfId="4" applyNumberFormat="1" applyFont="1" applyBorder="1" applyAlignment="1">
      <alignment horizontal="righ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1" fontId="18" fillId="9" borderId="22" xfId="10" applyFont="1" applyFill="1" applyBorder="1" applyAlignment="1">
      <alignment vertical="center"/>
    </xf>
    <xf numFmtId="41" fontId="10" fillId="9" borderId="22" xfId="10" applyFont="1" applyFill="1" applyBorder="1" applyAlignment="1">
      <alignment vertical="center"/>
    </xf>
    <xf numFmtId="41" fontId="10" fillId="9" borderId="52" xfId="10" applyFont="1" applyFill="1" applyBorder="1" applyAlignment="1">
      <alignment vertical="center"/>
    </xf>
    <xf numFmtId="41" fontId="13" fillId="8" borderId="54" xfId="10" applyFont="1" applyFill="1" applyBorder="1" applyAlignment="1">
      <alignment vertical="center"/>
    </xf>
    <xf numFmtId="41" fontId="13" fillId="8" borderId="55" xfId="10" applyFont="1" applyFill="1" applyBorder="1" applyAlignment="1">
      <alignment vertical="center"/>
    </xf>
  </cellXfs>
  <cellStyles count="11">
    <cellStyle name="Millares" xfId="1" builtinId="3"/>
    <cellStyle name="Millares [0]" xfId="10" builtinId="6"/>
    <cellStyle name="Millares 3" xfId="3"/>
    <cellStyle name="Millares 6" xfId="6"/>
    <cellStyle name="Millares 6 2" xfId="9"/>
    <cellStyle name="Moneda" xfId="2" builtinId="4"/>
    <cellStyle name="Normal" xfId="0" builtinId="0"/>
    <cellStyle name="Normal 2 3" xfId="8"/>
    <cellStyle name="Normal 4" xfId="4"/>
    <cellStyle name="Normal 6" xfId="5"/>
    <cellStyle name="Normal_Hoja1" xfId="7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546100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9"/>
  <sheetViews>
    <sheetView showGridLines="0" tabSelected="1" topLeftCell="A85" workbookViewId="0">
      <selection activeCell="G110" sqref="G110"/>
    </sheetView>
  </sheetViews>
  <sheetFormatPr baseColWidth="10" defaultColWidth="10.85546875" defaultRowHeight="11.25" customHeight="1"/>
  <cols>
    <col min="1" max="1" width="4.42578125" style="1" customWidth="1"/>
    <col min="2" max="2" width="32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8" t="s">
        <v>73</v>
      </c>
      <c r="D9" s="7"/>
      <c r="E9" s="174" t="s">
        <v>139</v>
      </c>
      <c r="F9" s="175"/>
      <c r="G9" s="121">
        <v>10000</v>
      </c>
    </row>
    <row r="10" spans="1:7" ht="38.25" customHeight="1">
      <c r="A10" s="5"/>
      <c r="B10" s="8" t="s">
        <v>1</v>
      </c>
      <c r="C10" s="118" t="s">
        <v>74</v>
      </c>
      <c r="D10" s="9"/>
      <c r="E10" s="172" t="s">
        <v>2</v>
      </c>
      <c r="F10" s="173"/>
      <c r="G10" s="168" t="s">
        <v>140</v>
      </c>
    </row>
    <row r="11" spans="1:7" ht="18" customHeight="1">
      <c r="A11" s="5"/>
      <c r="B11" s="8" t="s">
        <v>3</v>
      </c>
      <c r="C11" s="118" t="s">
        <v>4</v>
      </c>
      <c r="D11" s="9"/>
      <c r="E11" s="172" t="s">
        <v>5</v>
      </c>
      <c r="F11" s="173"/>
      <c r="G11" s="169">
        <v>2520</v>
      </c>
    </row>
    <row r="12" spans="1:7" ht="11.25" customHeight="1">
      <c r="A12" s="5"/>
      <c r="B12" s="8" t="s">
        <v>6</v>
      </c>
      <c r="C12" s="118" t="s">
        <v>75</v>
      </c>
      <c r="D12" s="9"/>
      <c r="E12" s="166" t="s">
        <v>7</v>
      </c>
      <c r="F12" s="167"/>
      <c r="G12" s="169">
        <f>G9*G11</f>
        <v>25200000</v>
      </c>
    </row>
    <row r="13" spans="1:7" ht="11.25" customHeight="1">
      <c r="A13" s="5"/>
      <c r="B13" s="8" t="s">
        <v>8</v>
      </c>
      <c r="C13" s="118" t="s">
        <v>70</v>
      </c>
      <c r="D13" s="9"/>
      <c r="E13" s="172" t="s">
        <v>9</v>
      </c>
      <c r="F13" s="173"/>
      <c r="G13" s="122" t="s">
        <v>71</v>
      </c>
    </row>
    <row r="14" spans="1:7" ht="21.95" customHeight="1">
      <c r="A14" s="5"/>
      <c r="B14" s="8" t="s">
        <v>10</v>
      </c>
      <c r="C14" s="119" t="s">
        <v>76</v>
      </c>
      <c r="D14" s="9"/>
      <c r="E14" s="172" t="s">
        <v>11</v>
      </c>
      <c r="F14" s="173"/>
      <c r="G14" s="168" t="s">
        <v>78</v>
      </c>
    </row>
    <row r="15" spans="1:7" ht="36">
      <c r="A15" s="5"/>
      <c r="B15" s="8" t="s">
        <v>12</v>
      </c>
      <c r="C15" s="120">
        <v>44228</v>
      </c>
      <c r="D15" s="9"/>
      <c r="E15" s="176" t="s">
        <v>13</v>
      </c>
      <c r="F15" s="177"/>
      <c r="G15" s="122" t="s">
        <v>79</v>
      </c>
    </row>
    <row r="16" spans="1:7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78" t="s">
        <v>14</v>
      </c>
      <c r="C17" s="179"/>
      <c r="D17" s="179"/>
      <c r="E17" s="179"/>
      <c r="F17" s="179"/>
      <c r="G17" s="179"/>
    </row>
    <row r="18" spans="1:7" ht="12" customHeight="1">
      <c r="A18" s="2"/>
      <c r="B18" s="16"/>
      <c r="C18" s="17"/>
      <c r="D18" s="17"/>
      <c r="E18" s="17"/>
      <c r="F18" s="18"/>
      <c r="G18" s="18"/>
    </row>
    <row r="19" spans="1:7" ht="12" customHeight="1">
      <c r="A19" s="5"/>
      <c r="B19" s="19" t="s">
        <v>15</v>
      </c>
      <c r="C19" s="20"/>
      <c r="D19" s="21"/>
      <c r="E19" s="21"/>
      <c r="F19" s="21"/>
      <c r="G19" s="21"/>
    </row>
    <row r="20" spans="1:7" ht="24" customHeight="1">
      <c r="A20" s="15"/>
      <c r="B20" s="22" t="s">
        <v>16</v>
      </c>
      <c r="C20" s="22" t="s">
        <v>17</v>
      </c>
      <c r="D20" s="22" t="s">
        <v>18</v>
      </c>
      <c r="E20" s="22" t="s">
        <v>19</v>
      </c>
      <c r="F20" s="22" t="s">
        <v>20</v>
      </c>
      <c r="G20" s="22" t="s">
        <v>21</v>
      </c>
    </row>
    <row r="21" spans="1:7" ht="24" customHeight="1">
      <c r="A21" s="15"/>
      <c r="B21" s="127" t="s">
        <v>80</v>
      </c>
      <c r="C21" s="126" t="s">
        <v>22</v>
      </c>
      <c r="D21" s="128">
        <v>25</v>
      </c>
      <c r="E21" s="129" t="s">
        <v>81</v>
      </c>
      <c r="F21" s="130">
        <v>20000</v>
      </c>
      <c r="G21" s="130">
        <f>D21*F21</f>
        <v>500000</v>
      </c>
    </row>
    <row r="22" spans="1:7" ht="24" customHeight="1">
      <c r="A22" s="15"/>
      <c r="B22" s="127" t="s">
        <v>82</v>
      </c>
      <c r="C22" s="126" t="s">
        <v>22</v>
      </c>
      <c r="D22" s="130">
        <v>12</v>
      </c>
      <c r="E22" s="129" t="s">
        <v>83</v>
      </c>
      <c r="F22" s="130">
        <v>20000</v>
      </c>
      <c r="G22" s="130">
        <f t="shared" ref="G22:G28" si="0">D22*F22</f>
        <v>240000</v>
      </c>
    </row>
    <row r="23" spans="1:7" ht="24" customHeight="1">
      <c r="A23" s="15"/>
      <c r="B23" s="127" t="s">
        <v>84</v>
      </c>
      <c r="C23" s="126" t="s">
        <v>22</v>
      </c>
      <c r="D23" s="130">
        <v>4.5</v>
      </c>
      <c r="E23" s="129" t="s">
        <v>85</v>
      </c>
      <c r="F23" s="130">
        <v>20000</v>
      </c>
      <c r="G23" s="130">
        <f t="shared" si="0"/>
        <v>90000</v>
      </c>
    </row>
    <row r="24" spans="1:7" ht="24" customHeight="1">
      <c r="A24" s="15"/>
      <c r="B24" s="127" t="s">
        <v>86</v>
      </c>
      <c r="C24" s="126" t="s">
        <v>22</v>
      </c>
      <c r="D24" s="130">
        <v>27</v>
      </c>
      <c r="E24" s="129" t="s">
        <v>87</v>
      </c>
      <c r="F24" s="130">
        <v>20000</v>
      </c>
      <c r="G24" s="130">
        <f t="shared" si="0"/>
        <v>540000</v>
      </c>
    </row>
    <row r="25" spans="1:7" ht="24" customHeight="1">
      <c r="A25" s="15"/>
      <c r="B25" s="127" t="s">
        <v>88</v>
      </c>
      <c r="C25" s="126" t="s">
        <v>22</v>
      </c>
      <c r="D25" s="130">
        <v>9</v>
      </c>
      <c r="E25" s="129" t="s">
        <v>87</v>
      </c>
      <c r="F25" s="130">
        <v>20000</v>
      </c>
      <c r="G25" s="130">
        <f t="shared" si="0"/>
        <v>180000</v>
      </c>
    </row>
    <row r="26" spans="1:7" ht="24" customHeight="1">
      <c r="A26" s="15"/>
      <c r="B26" s="131" t="s">
        <v>89</v>
      </c>
      <c r="C26" s="126" t="s">
        <v>22</v>
      </c>
      <c r="D26" s="130">
        <v>15</v>
      </c>
      <c r="E26" s="129" t="s">
        <v>90</v>
      </c>
      <c r="F26" s="130">
        <v>20000</v>
      </c>
      <c r="G26" s="130">
        <f t="shared" si="0"/>
        <v>300000</v>
      </c>
    </row>
    <row r="27" spans="1:7" ht="24" customHeight="1">
      <c r="A27" s="15"/>
      <c r="B27" s="131" t="s">
        <v>91</v>
      </c>
      <c r="C27" s="126" t="s">
        <v>22</v>
      </c>
      <c r="D27" s="130">
        <v>300</v>
      </c>
      <c r="E27" s="129" t="s">
        <v>30</v>
      </c>
      <c r="F27" s="130">
        <v>20000</v>
      </c>
      <c r="G27" s="130">
        <f t="shared" si="0"/>
        <v>6000000</v>
      </c>
    </row>
    <row r="28" spans="1:7" ht="24" customHeight="1">
      <c r="A28" s="15"/>
      <c r="B28" s="131" t="s">
        <v>92</v>
      </c>
      <c r="C28" s="126" t="s">
        <v>22</v>
      </c>
      <c r="D28" s="130">
        <v>135</v>
      </c>
      <c r="E28" s="129" t="s">
        <v>30</v>
      </c>
      <c r="F28" s="130">
        <v>20000</v>
      </c>
      <c r="G28" s="130">
        <f t="shared" si="0"/>
        <v>2700000</v>
      </c>
    </row>
    <row r="29" spans="1:7" ht="24" customHeight="1">
      <c r="A29" s="15"/>
      <c r="B29" s="127" t="s">
        <v>93</v>
      </c>
      <c r="C29" s="125" t="s">
        <v>22</v>
      </c>
      <c r="D29" s="130">
        <v>105</v>
      </c>
      <c r="E29" s="129" t="s">
        <v>30</v>
      </c>
      <c r="F29" s="130">
        <v>20000</v>
      </c>
      <c r="G29" s="130">
        <f>D29*F29</f>
        <v>2100000</v>
      </c>
    </row>
    <row r="30" spans="1:7" ht="12.75" customHeight="1">
      <c r="A30" s="15"/>
      <c r="B30" s="23" t="s">
        <v>23</v>
      </c>
      <c r="C30" s="24"/>
      <c r="D30" s="24"/>
      <c r="E30" s="24"/>
      <c r="F30" s="25"/>
      <c r="G30" s="26">
        <f>SUM(G21:G29)</f>
        <v>12650000</v>
      </c>
    </row>
    <row r="31" spans="1:7" ht="12" customHeight="1">
      <c r="A31" s="2"/>
      <c r="B31" s="16"/>
      <c r="C31" s="18"/>
      <c r="D31" s="18"/>
      <c r="E31" s="18"/>
      <c r="F31" s="27"/>
      <c r="G31" s="27"/>
    </row>
    <row r="32" spans="1:7" ht="12" customHeight="1">
      <c r="A32" s="5"/>
      <c r="B32" s="28" t="s">
        <v>24</v>
      </c>
      <c r="C32" s="29"/>
      <c r="D32" s="30"/>
      <c r="E32" s="30"/>
      <c r="F32" s="31"/>
      <c r="G32" s="31"/>
    </row>
    <row r="33" spans="1:11" ht="24" customHeight="1">
      <c r="A33" s="5"/>
      <c r="B33" s="32" t="s">
        <v>16</v>
      </c>
      <c r="C33" s="33" t="s">
        <v>17</v>
      </c>
      <c r="D33" s="33" t="s">
        <v>18</v>
      </c>
      <c r="E33" s="32" t="s">
        <v>19</v>
      </c>
      <c r="F33" s="33" t="s">
        <v>20</v>
      </c>
      <c r="G33" s="32" t="s">
        <v>21</v>
      </c>
    </row>
    <row r="34" spans="1:11" ht="12" customHeight="1">
      <c r="A34" s="5"/>
      <c r="B34" s="34"/>
      <c r="C34" s="35"/>
      <c r="D34" s="35"/>
      <c r="E34" s="35"/>
      <c r="F34" s="107"/>
      <c r="G34" s="107"/>
    </row>
    <row r="35" spans="1:11" ht="12" customHeight="1">
      <c r="A35" s="5"/>
      <c r="B35" s="36" t="s">
        <v>25</v>
      </c>
      <c r="C35" s="37"/>
      <c r="D35" s="37"/>
      <c r="E35" s="37"/>
      <c r="F35" s="38"/>
      <c r="G35" s="108">
        <f>SUM(G34)</f>
        <v>0</v>
      </c>
    </row>
    <row r="36" spans="1:11" ht="12" customHeight="1">
      <c r="A36" s="2"/>
      <c r="B36" s="39"/>
      <c r="C36" s="40"/>
      <c r="D36" s="40"/>
      <c r="E36" s="40"/>
      <c r="F36" s="41"/>
      <c r="G36" s="41"/>
    </row>
    <row r="37" spans="1:11" ht="12" customHeight="1">
      <c r="A37" s="5"/>
      <c r="B37" s="28" t="s">
        <v>26</v>
      </c>
      <c r="C37" s="29"/>
      <c r="D37" s="30"/>
      <c r="E37" s="30"/>
      <c r="F37" s="31"/>
      <c r="G37" s="31"/>
    </row>
    <row r="38" spans="1:11" ht="24" customHeight="1">
      <c r="A38" s="5"/>
      <c r="B38" s="42" t="s">
        <v>16</v>
      </c>
      <c r="C38" s="42" t="s">
        <v>17</v>
      </c>
      <c r="D38" s="42" t="s">
        <v>18</v>
      </c>
      <c r="E38" s="42" t="s">
        <v>19</v>
      </c>
      <c r="F38" s="43" t="s">
        <v>20</v>
      </c>
      <c r="G38" s="42" t="s">
        <v>21</v>
      </c>
    </row>
    <row r="39" spans="1:11" ht="12.75" customHeight="1">
      <c r="A39" s="15"/>
      <c r="B39" s="132" t="s">
        <v>94</v>
      </c>
      <c r="C39" s="133" t="s">
        <v>27</v>
      </c>
      <c r="D39" s="134">
        <v>1</v>
      </c>
      <c r="E39" s="133" t="s">
        <v>81</v>
      </c>
      <c r="F39" s="135">
        <v>160000</v>
      </c>
      <c r="G39" s="136">
        <f>SUM(F39*D39)</f>
        <v>160000</v>
      </c>
    </row>
    <row r="40" spans="1:11" ht="12.75" customHeight="1">
      <c r="A40" s="15"/>
      <c r="B40" s="137" t="s">
        <v>95</v>
      </c>
      <c r="C40" s="124" t="s">
        <v>27</v>
      </c>
      <c r="D40" s="134">
        <v>1</v>
      </c>
      <c r="E40" s="124" t="s">
        <v>29</v>
      </c>
      <c r="F40" s="135">
        <v>100000</v>
      </c>
      <c r="G40" s="136">
        <f>F40*D40</f>
        <v>100000</v>
      </c>
    </row>
    <row r="41" spans="1:11" ht="12.75" customHeight="1">
      <c r="A41" s="15"/>
      <c r="B41" s="137" t="s">
        <v>96</v>
      </c>
      <c r="C41" s="124" t="s">
        <v>27</v>
      </c>
      <c r="D41" s="134">
        <v>3</v>
      </c>
      <c r="E41" s="124" t="s">
        <v>97</v>
      </c>
      <c r="F41" s="135">
        <v>25000</v>
      </c>
      <c r="G41" s="136">
        <f>F41*D41</f>
        <v>75000</v>
      </c>
    </row>
    <row r="42" spans="1:11" ht="25.5" customHeight="1">
      <c r="A42" s="15"/>
      <c r="B42" s="116"/>
      <c r="C42" s="112"/>
      <c r="D42" s="117"/>
      <c r="E42" s="113"/>
      <c r="F42" s="114"/>
      <c r="G42" s="115"/>
    </row>
    <row r="43" spans="1:11" ht="12.75" customHeight="1">
      <c r="A43" s="5"/>
      <c r="B43" s="44" t="s">
        <v>31</v>
      </c>
      <c r="C43" s="45"/>
      <c r="D43" s="45"/>
      <c r="E43" s="45"/>
      <c r="F43" s="46"/>
      <c r="G43" s="47">
        <f>SUM(G39:G42)</f>
        <v>335000</v>
      </c>
    </row>
    <row r="44" spans="1:11" ht="12" customHeight="1">
      <c r="A44" s="2"/>
      <c r="B44" s="39"/>
      <c r="C44" s="40"/>
      <c r="D44" s="40"/>
      <c r="E44" s="40"/>
      <c r="F44" s="41"/>
      <c r="G44" s="41"/>
    </row>
    <row r="45" spans="1:11" ht="12" customHeight="1">
      <c r="A45" s="5"/>
      <c r="B45" s="28" t="s">
        <v>32</v>
      </c>
      <c r="C45" s="29"/>
      <c r="D45" s="30"/>
      <c r="E45" s="30"/>
      <c r="F45" s="31"/>
      <c r="G45" s="31"/>
    </row>
    <row r="46" spans="1:11" ht="24" customHeight="1">
      <c r="A46" s="5"/>
      <c r="B46" s="43" t="s">
        <v>33</v>
      </c>
      <c r="C46" s="43" t="s">
        <v>34</v>
      </c>
      <c r="D46" s="43" t="s">
        <v>35</v>
      </c>
      <c r="E46" s="43" t="s">
        <v>19</v>
      </c>
      <c r="F46" s="43" t="s">
        <v>20</v>
      </c>
      <c r="G46" s="43" t="s">
        <v>21</v>
      </c>
      <c r="K46" s="106"/>
    </row>
    <row r="47" spans="1:11" ht="12.75" customHeight="1">
      <c r="A47" s="15"/>
      <c r="B47" s="138" t="s">
        <v>36</v>
      </c>
      <c r="C47" s="139"/>
      <c r="D47" s="140"/>
      <c r="E47" s="141"/>
      <c r="F47" s="142"/>
      <c r="G47" s="143"/>
      <c r="K47" s="106"/>
    </row>
    <row r="48" spans="1:11" ht="12.75" customHeight="1">
      <c r="A48" s="15"/>
      <c r="B48" s="144" t="s">
        <v>98</v>
      </c>
      <c r="C48" s="145" t="s">
        <v>68</v>
      </c>
      <c r="D48" s="146">
        <v>5</v>
      </c>
      <c r="E48" s="145" t="s">
        <v>99</v>
      </c>
      <c r="F48" s="146">
        <v>8726</v>
      </c>
      <c r="G48" s="146">
        <f>D48*F48</f>
        <v>43630</v>
      </c>
      <c r="K48" s="106"/>
    </row>
    <row r="49" spans="1:11" ht="12.75" customHeight="1">
      <c r="A49" s="15"/>
      <c r="B49" s="144" t="s">
        <v>100</v>
      </c>
      <c r="C49" s="145" t="s">
        <v>68</v>
      </c>
      <c r="D49" s="145">
        <v>5</v>
      </c>
      <c r="E49" s="145" t="s">
        <v>29</v>
      </c>
      <c r="F49" s="146">
        <v>7264</v>
      </c>
      <c r="G49" s="146">
        <f t="shared" ref="G49:G77" si="1">D49*F49</f>
        <v>36320</v>
      </c>
      <c r="K49" s="106"/>
    </row>
    <row r="50" spans="1:11" ht="12.75" customHeight="1">
      <c r="A50" s="15"/>
      <c r="B50" s="147" t="s">
        <v>101</v>
      </c>
      <c r="C50" s="145" t="s">
        <v>68</v>
      </c>
      <c r="D50" s="145">
        <v>2</v>
      </c>
      <c r="E50" s="145" t="s">
        <v>28</v>
      </c>
      <c r="F50" s="146">
        <v>10224</v>
      </c>
      <c r="G50" s="146">
        <f t="shared" si="1"/>
        <v>20448</v>
      </c>
      <c r="K50" s="106"/>
    </row>
    <row r="51" spans="1:11" ht="12.75" customHeight="1">
      <c r="A51" s="15"/>
      <c r="B51" s="147" t="s">
        <v>102</v>
      </c>
      <c r="C51" s="145" t="s">
        <v>68</v>
      </c>
      <c r="D51" s="145">
        <v>4</v>
      </c>
      <c r="E51" s="145" t="s">
        <v>103</v>
      </c>
      <c r="F51" s="146">
        <v>7012</v>
      </c>
      <c r="G51" s="146">
        <f t="shared" si="1"/>
        <v>28048</v>
      </c>
      <c r="K51" s="106"/>
    </row>
    <row r="52" spans="1:11" ht="12.75" customHeight="1">
      <c r="A52" s="15"/>
      <c r="B52" s="147" t="s">
        <v>104</v>
      </c>
      <c r="C52" s="145" t="s">
        <v>37</v>
      </c>
      <c r="D52" s="145">
        <v>277</v>
      </c>
      <c r="E52" s="145" t="s">
        <v>105</v>
      </c>
      <c r="F52" s="145">
        <v>479.6</v>
      </c>
      <c r="G52" s="146">
        <f t="shared" si="1"/>
        <v>132849.20000000001</v>
      </c>
      <c r="K52" s="106"/>
    </row>
    <row r="53" spans="1:11" ht="12.75" customHeight="1">
      <c r="A53" s="15"/>
      <c r="B53" s="147" t="s">
        <v>106</v>
      </c>
      <c r="C53" s="145" t="s">
        <v>37</v>
      </c>
      <c r="D53" s="145">
        <v>246</v>
      </c>
      <c r="E53" s="145" t="s">
        <v>105</v>
      </c>
      <c r="F53" s="146">
        <v>403.6</v>
      </c>
      <c r="G53" s="146">
        <f t="shared" si="1"/>
        <v>99285.6</v>
      </c>
      <c r="K53" s="106"/>
    </row>
    <row r="54" spans="1:11" ht="12.75" customHeight="1">
      <c r="A54" s="15"/>
      <c r="B54" s="147" t="s">
        <v>107</v>
      </c>
      <c r="C54" s="145" t="s">
        <v>37</v>
      </c>
      <c r="D54" s="145">
        <v>76</v>
      </c>
      <c r="E54" s="145" t="s">
        <v>105</v>
      </c>
      <c r="F54" s="145">
        <v>571.20000000000005</v>
      </c>
      <c r="G54" s="146">
        <f t="shared" si="1"/>
        <v>43411.200000000004</v>
      </c>
      <c r="K54" s="106"/>
    </row>
    <row r="55" spans="1:11" ht="12.75" customHeight="1">
      <c r="A55" s="15"/>
      <c r="B55" s="147" t="s">
        <v>108</v>
      </c>
      <c r="C55" s="145" t="s">
        <v>37</v>
      </c>
      <c r="D55" s="145">
        <v>252</v>
      </c>
      <c r="E55" s="145" t="s">
        <v>105</v>
      </c>
      <c r="F55" s="145">
        <v>734.4</v>
      </c>
      <c r="G55" s="146">
        <f t="shared" si="1"/>
        <v>185068.79999999999</v>
      </c>
      <c r="K55" s="106"/>
    </row>
    <row r="56" spans="1:11" ht="12.75" customHeight="1">
      <c r="A56" s="15"/>
      <c r="B56" s="147" t="s">
        <v>109</v>
      </c>
      <c r="C56" s="145" t="s">
        <v>68</v>
      </c>
      <c r="D56" s="145">
        <v>13</v>
      </c>
      <c r="E56" s="145" t="s">
        <v>105</v>
      </c>
      <c r="F56" s="146">
        <v>6990</v>
      </c>
      <c r="G56" s="146">
        <f t="shared" si="1"/>
        <v>90870</v>
      </c>
      <c r="K56" s="106"/>
    </row>
    <row r="57" spans="1:11" ht="12.75" customHeight="1">
      <c r="A57" s="15"/>
      <c r="B57" s="147" t="s">
        <v>110</v>
      </c>
      <c r="C57" s="145" t="s">
        <v>68</v>
      </c>
      <c r="D57" s="145">
        <v>17</v>
      </c>
      <c r="E57" s="145" t="s">
        <v>105</v>
      </c>
      <c r="F57" s="146">
        <v>12604.5</v>
      </c>
      <c r="G57" s="146">
        <f t="shared" si="1"/>
        <v>214276.5</v>
      </c>
      <c r="K57" s="106"/>
    </row>
    <row r="58" spans="1:11" ht="12.75" customHeight="1">
      <c r="A58" s="15"/>
      <c r="B58" s="147" t="s">
        <v>111</v>
      </c>
      <c r="C58" s="145" t="s">
        <v>37</v>
      </c>
      <c r="D58" s="145">
        <v>151</v>
      </c>
      <c r="E58" s="145" t="s">
        <v>105</v>
      </c>
      <c r="F58" s="146">
        <v>270</v>
      </c>
      <c r="G58" s="146">
        <f t="shared" si="1"/>
        <v>40770</v>
      </c>
      <c r="K58" s="106"/>
    </row>
    <row r="59" spans="1:11" ht="12.75" customHeight="1">
      <c r="A59" s="15"/>
      <c r="B59" s="147" t="s">
        <v>112</v>
      </c>
      <c r="C59" s="145" t="s">
        <v>37</v>
      </c>
      <c r="D59" s="145">
        <v>55</v>
      </c>
      <c r="E59" s="145" t="s">
        <v>105</v>
      </c>
      <c r="F59" s="146">
        <v>865.6</v>
      </c>
      <c r="G59" s="146">
        <f t="shared" si="1"/>
        <v>47608</v>
      </c>
      <c r="K59" s="106"/>
    </row>
    <row r="60" spans="1:11" ht="12.75" customHeight="1">
      <c r="A60" s="15"/>
      <c r="B60" s="147" t="s">
        <v>113</v>
      </c>
      <c r="C60" s="145" t="s">
        <v>37</v>
      </c>
      <c r="D60" s="145">
        <v>67</v>
      </c>
      <c r="E60" s="145" t="s">
        <v>105</v>
      </c>
      <c r="F60" s="146">
        <v>413.6</v>
      </c>
      <c r="G60" s="146">
        <f t="shared" si="1"/>
        <v>27711.200000000001</v>
      </c>
      <c r="K60" s="106"/>
    </row>
    <row r="61" spans="1:11" ht="12.75" customHeight="1">
      <c r="A61" s="15"/>
      <c r="B61" s="148" t="s">
        <v>114</v>
      </c>
      <c r="C61" s="149"/>
      <c r="D61" s="150"/>
      <c r="E61" s="151"/>
      <c r="F61" s="152"/>
      <c r="G61" s="146"/>
      <c r="K61" s="106"/>
    </row>
    <row r="62" spans="1:11" ht="12.75" customHeight="1">
      <c r="A62" s="15"/>
      <c r="B62" s="147" t="s">
        <v>115</v>
      </c>
      <c r="C62" s="145" t="s">
        <v>68</v>
      </c>
      <c r="D62" s="145">
        <v>4</v>
      </c>
      <c r="E62" s="145" t="s">
        <v>81</v>
      </c>
      <c r="F62" s="146">
        <v>2097.38</v>
      </c>
      <c r="G62" s="146">
        <f t="shared" si="1"/>
        <v>8389.52</v>
      </c>
      <c r="K62" s="106"/>
    </row>
    <row r="63" spans="1:11" ht="12.75" customHeight="1">
      <c r="A63" s="15"/>
      <c r="B63" s="147" t="s">
        <v>116</v>
      </c>
      <c r="C63" s="145" t="s">
        <v>37</v>
      </c>
      <c r="D63" s="145">
        <v>6</v>
      </c>
      <c r="E63" s="145" t="s">
        <v>81</v>
      </c>
      <c r="F63" s="146">
        <v>12584.25</v>
      </c>
      <c r="G63" s="146">
        <f t="shared" si="1"/>
        <v>75505.5</v>
      </c>
      <c r="K63" s="106"/>
    </row>
    <row r="64" spans="1:11" ht="12.75" customHeight="1">
      <c r="A64" s="15"/>
      <c r="B64" s="147" t="s">
        <v>117</v>
      </c>
      <c r="C64" s="145" t="s">
        <v>37</v>
      </c>
      <c r="D64" s="145">
        <v>1</v>
      </c>
      <c r="E64" s="145" t="s">
        <v>66</v>
      </c>
      <c r="F64" s="146">
        <v>134232</v>
      </c>
      <c r="G64" s="146">
        <f t="shared" si="1"/>
        <v>134232</v>
      </c>
      <c r="K64" s="106"/>
    </row>
    <row r="65" spans="1:11" ht="12.75" customHeight="1">
      <c r="A65" s="15"/>
      <c r="B65" s="147" t="s">
        <v>118</v>
      </c>
      <c r="C65" s="145" t="s">
        <v>37</v>
      </c>
      <c r="D65" s="145">
        <v>1</v>
      </c>
      <c r="E65" s="145" t="s">
        <v>66</v>
      </c>
      <c r="F65" s="146">
        <v>25168.5</v>
      </c>
      <c r="G65" s="146">
        <f t="shared" si="1"/>
        <v>25168.5</v>
      </c>
      <c r="K65" s="106"/>
    </row>
    <row r="66" spans="1:11" ht="12.75" customHeight="1">
      <c r="A66" s="15"/>
      <c r="B66" s="153" t="s">
        <v>38</v>
      </c>
      <c r="C66" s="149"/>
      <c r="D66" s="150"/>
      <c r="E66" s="151"/>
      <c r="F66" s="152"/>
      <c r="G66" s="146"/>
      <c r="K66" s="106"/>
    </row>
    <row r="67" spans="1:11" ht="12.75" customHeight="1">
      <c r="A67" s="15"/>
      <c r="B67" s="147" t="s">
        <v>119</v>
      </c>
      <c r="C67" s="145" t="s">
        <v>68</v>
      </c>
      <c r="D67" s="145">
        <v>20</v>
      </c>
      <c r="E67" s="145" t="s">
        <v>120</v>
      </c>
      <c r="F67" s="146">
        <v>4260</v>
      </c>
      <c r="G67" s="146">
        <f t="shared" si="1"/>
        <v>85200</v>
      </c>
      <c r="K67" s="106"/>
    </row>
    <row r="68" spans="1:11" ht="12.6" customHeight="1">
      <c r="A68" s="15"/>
      <c r="B68" s="147" t="s">
        <v>121</v>
      </c>
      <c r="C68" s="145" t="s">
        <v>68</v>
      </c>
      <c r="D68" s="145">
        <v>2</v>
      </c>
      <c r="E68" s="145" t="s">
        <v>122</v>
      </c>
      <c r="F68" s="146">
        <v>27270</v>
      </c>
      <c r="G68" s="146">
        <f t="shared" si="1"/>
        <v>54540</v>
      </c>
      <c r="K68" s="106"/>
    </row>
    <row r="69" spans="1:11" ht="12.75" customHeight="1">
      <c r="A69" s="15"/>
      <c r="B69" s="147" t="s">
        <v>123</v>
      </c>
      <c r="C69" s="145" t="s">
        <v>68</v>
      </c>
      <c r="D69" s="145">
        <v>2</v>
      </c>
      <c r="E69" s="145" t="s">
        <v>72</v>
      </c>
      <c r="F69" s="146">
        <v>16745</v>
      </c>
      <c r="G69" s="146">
        <f t="shared" si="1"/>
        <v>33490</v>
      </c>
      <c r="K69" s="106"/>
    </row>
    <row r="70" spans="1:11" ht="12.75" customHeight="1">
      <c r="A70" s="15"/>
      <c r="B70" s="154" t="s">
        <v>39</v>
      </c>
      <c r="C70" s="149"/>
      <c r="D70" s="155"/>
      <c r="E70" s="151"/>
      <c r="F70" s="156"/>
      <c r="G70" s="146"/>
      <c r="K70" s="106"/>
    </row>
    <row r="71" spans="1:11" ht="12.75" customHeight="1">
      <c r="A71" s="15"/>
      <c r="B71" s="147" t="s">
        <v>124</v>
      </c>
      <c r="C71" s="145" t="s">
        <v>68</v>
      </c>
      <c r="D71" s="145">
        <v>4</v>
      </c>
      <c r="E71" s="145" t="s">
        <v>125</v>
      </c>
      <c r="F71" s="146">
        <v>6876</v>
      </c>
      <c r="G71" s="146">
        <f>D71*F71</f>
        <v>27504</v>
      </c>
      <c r="K71" s="106"/>
    </row>
    <row r="72" spans="1:11" ht="12.75" customHeight="1">
      <c r="A72" s="15"/>
      <c r="B72" s="147" t="s">
        <v>126</v>
      </c>
      <c r="C72" s="145" t="s">
        <v>68</v>
      </c>
      <c r="D72" s="145">
        <v>4</v>
      </c>
      <c r="E72" s="145" t="s">
        <v>127</v>
      </c>
      <c r="F72" s="146">
        <v>11928</v>
      </c>
      <c r="G72" s="146">
        <f>D72*F72</f>
        <v>47712</v>
      </c>
      <c r="K72" s="106"/>
    </row>
    <row r="73" spans="1:11" ht="12.75" customHeight="1">
      <c r="A73" s="15"/>
      <c r="B73" s="147" t="s">
        <v>128</v>
      </c>
      <c r="C73" s="145" t="s">
        <v>68</v>
      </c>
      <c r="D73" s="145">
        <v>2</v>
      </c>
      <c r="E73" s="145" t="s">
        <v>67</v>
      </c>
      <c r="F73" s="146">
        <v>10375</v>
      </c>
      <c r="G73" s="146">
        <f>D73*F73</f>
        <v>20750</v>
      </c>
    </row>
    <row r="74" spans="1:11" ht="12.75" customHeight="1">
      <c r="A74" s="15"/>
      <c r="B74" s="147" t="s">
        <v>129</v>
      </c>
      <c r="C74" s="145" t="s">
        <v>37</v>
      </c>
      <c r="D74" s="145">
        <v>2</v>
      </c>
      <c r="E74" s="145" t="s">
        <v>66</v>
      </c>
      <c r="F74" s="146">
        <v>64760</v>
      </c>
      <c r="G74" s="146">
        <f>D74*F74</f>
        <v>129520</v>
      </c>
    </row>
    <row r="75" spans="1:11" ht="12.75" customHeight="1">
      <c r="A75" s="15"/>
      <c r="B75" s="157" t="s">
        <v>41</v>
      </c>
      <c r="C75" s="149"/>
      <c r="D75" s="150"/>
      <c r="E75" s="151"/>
      <c r="F75" s="152"/>
      <c r="G75" s="146"/>
    </row>
    <row r="76" spans="1:11" ht="12.75" customHeight="1">
      <c r="A76" s="15"/>
      <c r="B76" s="147" t="s">
        <v>130</v>
      </c>
      <c r="C76" s="145" t="s">
        <v>68</v>
      </c>
      <c r="D76" s="145">
        <v>2</v>
      </c>
      <c r="E76" s="145" t="s">
        <v>66</v>
      </c>
      <c r="F76" s="146">
        <v>31166</v>
      </c>
      <c r="G76" s="146">
        <f>D76*F76</f>
        <v>62332</v>
      </c>
    </row>
    <row r="77" spans="1:11" ht="12.75" customHeight="1">
      <c r="A77" s="15"/>
      <c r="B77" s="147" t="s">
        <v>131</v>
      </c>
      <c r="C77" s="145" t="s">
        <v>69</v>
      </c>
      <c r="D77" s="145">
        <v>20</v>
      </c>
      <c r="E77" s="145" t="s">
        <v>29</v>
      </c>
      <c r="F77" s="146">
        <v>8000</v>
      </c>
      <c r="G77" s="146">
        <f t="shared" si="1"/>
        <v>160000</v>
      </c>
    </row>
    <row r="78" spans="1:11" ht="12.75" customHeight="1">
      <c r="A78" s="15"/>
      <c r="B78" s="123"/>
      <c r="C78" s="109"/>
      <c r="D78" s="109"/>
      <c r="E78" s="109"/>
      <c r="F78" s="110"/>
      <c r="G78" s="111"/>
    </row>
    <row r="79" spans="1:11" ht="13.5" customHeight="1">
      <c r="A79" s="5"/>
      <c r="B79" s="48" t="s">
        <v>40</v>
      </c>
      <c r="C79" s="49"/>
      <c r="D79" s="49"/>
      <c r="E79" s="49"/>
      <c r="F79" s="50"/>
      <c r="G79" s="51">
        <f>SUM(G47:G78)</f>
        <v>1874640.02</v>
      </c>
    </row>
    <row r="80" spans="1:11" ht="12" customHeight="1">
      <c r="A80" s="2"/>
      <c r="B80" s="39"/>
      <c r="C80" s="40"/>
      <c r="D80" s="40"/>
      <c r="E80" s="52"/>
      <c r="F80" s="41"/>
      <c r="G80" s="41"/>
    </row>
    <row r="81" spans="1:7" ht="12" customHeight="1">
      <c r="A81" s="5"/>
      <c r="B81" s="28" t="s">
        <v>41</v>
      </c>
      <c r="C81" s="29"/>
      <c r="D81" s="30"/>
      <c r="E81" s="30"/>
      <c r="F81" s="31"/>
      <c r="G81" s="31"/>
    </row>
    <row r="82" spans="1:7" ht="24" customHeight="1">
      <c r="A82" s="5"/>
      <c r="B82" s="42" t="s">
        <v>42</v>
      </c>
      <c r="C82" s="43" t="s">
        <v>34</v>
      </c>
      <c r="D82" s="43" t="s">
        <v>35</v>
      </c>
      <c r="E82" s="42" t="s">
        <v>19</v>
      </c>
      <c r="F82" s="43" t="s">
        <v>20</v>
      </c>
      <c r="G82" s="42" t="s">
        <v>21</v>
      </c>
    </row>
    <row r="83" spans="1:7" ht="15">
      <c r="A83" s="68"/>
      <c r="B83" s="161" t="s">
        <v>132</v>
      </c>
      <c r="C83" s="162" t="s">
        <v>17</v>
      </c>
      <c r="D83" s="162">
        <v>2</v>
      </c>
      <c r="E83" s="162" t="s">
        <v>133</v>
      </c>
      <c r="F83" s="163">
        <v>115000</v>
      </c>
      <c r="G83" s="163">
        <f t="shared" ref="G83:G84" si="2">+D83*F83</f>
        <v>230000</v>
      </c>
    </row>
    <row r="84" spans="1:7" ht="15">
      <c r="A84" s="68"/>
      <c r="B84" s="161" t="s">
        <v>134</v>
      </c>
      <c r="C84" s="162" t="s">
        <v>17</v>
      </c>
      <c r="D84" s="163">
        <v>1</v>
      </c>
      <c r="E84" s="162" t="s">
        <v>77</v>
      </c>
      <c r="F84" s="163">
        <v>124000</v>
      </c>
      <c r="G84" s="163">
        <f t="shared" si="2"/>
        <v>124000</v>
      </c>
    </row>
    <row r="85" spans="1:7" ht="15">
      <c r="A85" s="68"/>
      <c r="B85" s="161" t="s">
        <v>135</v>
      </c>
      <c r="C85" s="162" t="s">
        <v>136</v>
      </c>
      <c r="D85" s="163">
        <v>3000</v>
      </c>
      <c r="E85" s="163" t="s">
        <v>77</v>
      </c>
      <c r="F85" s="163">
        <v>110</v>
      </c>
      <c r="G85" s="163">
        <v>330000</v>
      </c>
    </row>
    <row r="86" spans="1:7" ht="15">
      <c r="A86" s="68"/>
      <c r="B86" s="161" t="s">
        <v>137</v>
      </c>
      <c r="C86" s="162" t="s">
        <v>17</v>
      </c>
      <c r="D86" s="163">
        <v>1</v>
      </c>
      <c r="E86" s="163" t="s">
        <v>83</v>
      </c>
      <c r="F86" s="163">
        <v>22000</v>
      </c>
      <c r="G86" s="163">
        <f>D86*F86</f>
        <v>22000</v>
      </c>
    </row>
    <row r="87" spans="1:7" ht="15">
      <c r="A87" s="15"/>
      <c r="B87" s="158" t="s">
        <v>138</v>
      </c>
      <c r="C87" s="159" t="s">
        <v>17</v>
      </c>
      <c r="D87" s="160">
        <v>1</v>
      </c>
      <c r="E87" s="160" t="s">
        <v>65</v>
      </c>
      <c r="F87" s="160">
        <v>50000</v>
      </c>
      <c r="G87" s="160">
        <f>D87*F87</f>
        <v>50000</v>
      </c>
    </row>
    <row r="88" spans="1:7" ht="13.5" customHeight="1">
      <c r="A88" s="5"/>
      <c r="B88" s="53" t="s">
        <v>43</v>
      </c>
      <c r="C88" s="54"/>
      <c r="D88" s="54"/>
      <c r="E88" s="54"/>
      <c r="F88" s="55"/>
      <c r="G88" s="56">
        <f>SUM(G83:G87)</f>
        <v>756000</v>
      </c>
    </row>
    <row r="89" spans="1:7" ht="12" customHeight="1">
      <c r="A89" s="2"/>
      <c r="B89" s="71"/>
      <c r="C89" s="71"/>
      <c r="D89" s="71"/>
      <c r="E89" s="71"/>
      <c r="F89" s="72"/>
      <c r="G89" s="72"/>
    </row>
    <row r="90" spans="1:7" ht="12" customHeight="1">
      <c r="A90" s="68"/>
      <c r="B90" s="73" t="s">
        <v>44</v>
      </c>
      <c r="C90" s="74"/>
      <c r="D90" s="74"/>
      <c r="E90" s="74"/>
      <c r="F90" s="74"/>
      <c r="G90" s="75">
        <f>G30+G35+G43+G79+G88</f>
        <v>15615640.02</v>
      </c>
    </row>
    <row r="91" spans="1:7" ht="12" customHeight="1">
      <c r="A91" s="68"/>
      <c r="B91" s="76" t="s">
        <v>45</v>
      </c>
      <c r="C91" s="58"/>
      <c r="D91" s="58"/>
      <c r="E91" s="58"/>
      <c r="F91" s="58"/>
      <c r="G91" s="77">
        <f>G90*0.05</f>
        <v>780782.00100000005</v>
      </c>
    </row>
    <row r="92" spans="1:7" ht="12" customHeight="1">
      <c r="A92" s="68"/>
      <c r="B92" s="78" t="s">
        <v>46</v>
      </c>
      <c r="C92" s="57"/>
      <c r="D92" s="57"/>
      <c r="E92" s="57"/>
      <c r="F92" s="57"/>
      <c r="G92" s="79">
        <f>G91+G90</f>
        <v>16396422.021</v>
      </c>
    </row>
    <row r="93" spans="1:7" ht="12" customHeight="1">
      <c r="A93" s="68"/>
      <c r="B93" s="76" t="s">
        <v>47</v>
      </c>
      <c r="C93" s="58"/>
      <c r="D93" s="58"/>
      <c r="E93" s="58"/>
      <c r="F93" s="58"/>
      <c r="G93" s="77">
        <f>G12</f>
        <v>25200000</v>
      </c>
    </row>
    <row r="94" spans="1:7" ht="12" customHeight="1">
      <c r="A94" s="68"/>
      <c r="B94" s="80" t="s">
        <v>48</v>
      </c>
      <c r="C94" s="81"/>
      <c r="D94" s="81"/>
      <c r="E94" s="81"/>
      <c r="F94" s="81"/>
      <c r="G94" s="82">
        <f>G93-G92</f>
        <v>8803577.9790000003</v>
      </c>
    </row>
    <row r="95" spans="1:7" ht="12" customHeight="1">
      <c r="A95" s="68"/>
      <c r="B95" s="69" t="s">
        <v>49</v>
      </c>
      <c r="C95" s="70"/>
      <c r="D95" s="70"/>
      <c r="E95" s="70"/>
      <c r="F95" s="70"/>
      <c r="G95" s="65"/>
    </row>
    <row r="96" spans="1:7" ht="12.75" customHeight="1" thickBot="1">
      <c r="A96" s="68"/>
      <c r="B96" s="83"/>
      <c r="C96" s="70"/>
      <c r="D96" s="70"/>
      <c r="E96" s="70"/>
      <c r="F96" s="70"/>
      <c r="G96" s="65"/>
    </row>
    <row r="97" spans="1:7" ht="12" customHeight="1">
      <c r="A97" s="68"/>
      <c r="B97" s="94" t="s">
        <v>50</v>
      </c>
      <c r="C97" s="95"/>
      <c r="D97" s="95"/>
      <c r="E97" s="95"/>
      <c r="F97" s="96"/>
      <c r="G97" s="65"/>
    </row>
    <row r="98" spans="1:7" ht="12" customHeight="1">
      <c r="A98" s="68"/>
      <c r="B98" s="97" t="s">
        <v>51</v>
      </c>
      <c r="C98" s="67"/>
      <c r="D98" s="67"/>
      <c r="E98" s="67"/>
      <c r="F98" s="98"/>
      <c r="G98" s="65"/>
    </row>
    <row r="99" spans="1:7" ht="12" customHeight="1">
      <c r="A99" s="68"/>
      <c r="B99" s="97" t="s">
        <v>141</v>
      </c>
      <c r="C99" s="67"/>
      <c r="D99" s="67"/>
      <c r="E99" s="67"/>
      <c r="F99" s="98"/>
      <c r="G99" s="65"/>
    </row>
    <row r="100" spans="1:7" ht="12" customHeight="1">
      <c r="A100" s="68"/>
      <c r="B100" s="97" t="s">
        <v>142</v>
      </c>
      <c r="C100" s="67"/>
      <c r="D100" s="67"/>
      <c r="E100" s="67"/>
      <c r="F100" s="98"/>
      <c r="G100" s="65"/>
    </row>
    <row r="101" spans="1:7" ht="12" customHeight="1">
      <c r="A101" s="68"/>
      <c r="B101" s="97" t="s">
        <v>52</v>
      </c>
      <c r="C101" s="67"/>
      <c r="D101" s="67"/>
      <c r="E101" s="67"/>
      <c r="F101" s="98"/>
      <c r="G101" s="65"/>
    </row>
    <row r="102" spans="1:7" ht="12" customHeight="1">
      <c r="A102" s="68"/>
      <c r="B102" s="97" t="s">
        <v>53</v>
      </c>
      <c r="C102" s="67"/>
      <c r="D102" s="67"/>
      <c r="E102" s="67"/>
      <c r="F102" s="98"/>
      <c r="G102" s="65"/>
    </row>
    <row r="103" spans="1:7" ht="12.75" customHeight="1" thickBot="1">
      <c r="A103" s="68"/>
      <c r="B103" s="99" t="s">
        <v>54</v>
      </c>
      <c r="C103" s="100"/>
      <c r="D103" s="100"/>
      <c r="E103" s="100"/>
      <c r="F103" s="101"/>
      <c r="G103" s="65"/>
    </row>
    <row r="104" spans="1:7" ht="12.75" customHeight="1">
      <c r="A104" s="68"/>
      <c r="B104" s="92"/>
      <c r="C104" s="67"/>
      <c r="D104" s="67"/>
      <c r="E104" s="67"/>
      <c r="F104" s="67"/>
      <c r="G104" s="65"/>
    </row>
    <row r="105" spans="1:7" ht="15" customHeight="1" thickBot="1">
      <c r="A105" s="68"/>
      <c r="B105" s="170" t="s">
        <v>55</v>
      </c>
      <c r="C105" s="171"/>
      <c r="D105" s="91"/>
      <c r="E105" s="60"/>
      <c r="F105" s="60"/>
      <c r="G105" s="65"/>
    </row>
    <row r="106" spans="1:7" ht="12" customHeight="1">
      <c r="A106" s="68"/>
      <c r="B106" s="85" t="s">
        <v>42</v>
      </c>
      <c r="C106" s="164" t="s">
        <v>56</v>
      </c>
      <c r="D106" s="165" t="s">
        <v>57</v>
      </c>
      <c r="E106" s="60"/>
      <c r="F106" s="60"/>
      <c r="G106" s="65"/>
    </row>
    <row r="107" spans="1:7" ht="12" customHeight="1">
      <c r="A107" s="68"/>
      <c r="B107" s="86" t="s">
        <v>58</v>
      </c>
      <c r="C107" s="61">
        <f>+G30</f>
        <v>12650000</v>
      </c>
      <c r="D107" s="87">
        <f>(C107/C113)</f>
        <v>0.771509783280663</v>
      </c>
      <c r="E107" s="60"/>
      <c r="F107" s="60"/>
      <c r="G107" s="65"/>
    </row>
    <row r="108" spans="1:7" ht="12" customHeight="1">
      <c r="A108" s="68"/>
      <c r="B108" s="86" t="s">
        <v>59</v>
      </c>
      <c r="C108" s="61">
        <f>+G35</f>
        <v>0</v>
      </c>
      <c r="D108" s="87">
        <v>0</v>
      </c>
      <c r="E108" s="60"/>
      <c r="F108" s="60"/>
      <c r="G108" s="65"/>
    </row>
    <row r="109" spans="1:7" ht="12" customHeight="1">
      <c r="A109" s="68"/>
      <c r="B109" s="86" t="s">
        <v>60</v>
      </c>
      <c r="C109" s="61">
        <f>+G43</f>
        <v>335000</v>
      </c>
      <c r="D109" s="87">
        <f>(C109/C113)</f>
        <v>2.0431286750910837E-2</v>
      </c>
      <c r="E109" s="60"/>
      <c r="F109" s="60"/>
      <c r="G109" s="65"/>
    </row>
    <row r="110" spans="1:7" ht="12" customHeight="1">
      <c r="A110" s="68"/>
      <c r="B110" s="86" t="s">
        <v>33</v>
      </c>
      <c r="C110" s="61">
        <f>+G79</f>
        <v>1874640.02</v>
      </c>
      <c r="D110" s="87">
        <f>(C110/C113)</f>
        <v>0.11433226209956188</v>
      </c>
      <c r="E110" s="60"/>
      <c r="F110" s="60"/>
      <c r="G110" s="65"/>
    </row>
    <row r="111" spans="1:7" ht="12" customHeight="1">
      <c r="A111" s="68"/>
      <c r="B111" s="86" t="s">
        <v>61</v>
      </c>
      <c r="C111" s="62">
        <f>+G88</f>
        <v>756000</v>
      </c>
      <c r="D111" s="87">
        <f>(C111/C113)</f>
        <v>4.6107620249816697E-2</v>
      </c>
      <c r="E111" s="64"/>
      <c r="F111" s="64"/>
      <c r="G111" s="65"/>
    </row>
    <row r="112" spans="1:7" ht="12" customHeight="1">
      <c r="A112" s="68"/>
      <c r="B112" s="86" t="s">
        <v>62</v>
      </c>
      <c r="C112" s="62">
        <f>+G91</f>
        <v>780782.00100000005</v>
      </c>
      <c r="D112" s="87">
        <f>(C112/C113)</f>
        <v>4.7619047619047623E-2</v>
      </c>
      <c r="E112" s="64"/>
      <c r="F112" s="64"/>
      <c r="G112" s="65"/>
    </row>
    <row r="113" spans="1:7" ht="12.75" customHeight="1" thickBot="1">
      <c r="A113" s="68"/>
      <c r="B113" s="88" t="s">
        <v>63</v>
      </c>
      <c r="C113" s="89">
        <f>SUM(C107:C112)</f>
        <v>16396422.021</v>
      </c>
      <c r="D113" s="90">
        <f>SUM(D107:D112)</f>
        <v>1.0000000000000002</v>
      </c>
      <c r="E113" s="64"/>
      <c r="F113" s="64"/>
      <c r="G113" s="65"/>
    </row>
    <row r="114" spans="1:7" ht="12" customHeight="1">
      <c r="A114" s="68"/>
      <c r="B114" s="83"/>
      <c r="C114" s="70"/>
      <c r="D114" s="70"/>
      <c r="E114" s="70"/>
      <c r="F114" s="70"/>
      <c r="G114" s="65"/>
    </row>
    <row r="115" spans="1:7" ht="12.75" customHeight="1">
      <c r="A115" s="68"/>
      <c r="B115" s="84"/>
      <c r="C115" s="70"/>
      <c r="D115" s="70"/>
      <c r="E115" s="70"/>
      <c r="F115" s="70"/>
      <c r="G115" s="65"/>
    </row>
    <row r="116" spans="1:7" ht="12" customHeight="1" thickBot="1">
      <c r="A116" s="59"/>
      <c r="B116" s="103"/>
      <c r="C116" s="180" t="s">
        <v>143</v>
      </c>
      <c r="D116" s="181"/>
      <c r="E116" s="182"/>
      <c r="F116" s="63"/>
      <c r="G116" s="65"/>
    </row>
    <row r="117" spans="1:7" ht="12" customHeight="1">
      <c r="A117" s="68"/>
      <c r="B117" s="104" t="s">
        <v>144</v>
      </c>
      <c r="C117" s="183">
        <v>8000</v>
      </c>
      <c r="D117" s="183">
        <v>9000</v>
      </c>
      <c r="E117" s="184">
        <v>10000</v>
      </c>
      <c r="F117" s="102"/>
      <c r="G117" s="66"/>
    </row>
    <row r="118" spans="1:7" ht="12.75" customHeight="1" thickBot="1">
      <c r="A118" s="68"/>
      <c r="B118" s="88" t="s">
        <v>145</v>
      </c>
      <c r="C118" s="89">
        <f>(G92/C117)</f>
        <v>2049.5527526249998</v>
      </c>
      <c r="D118" s="89">
        <f>(G92/D117)</f>
        <v>1821.8246689999999</v>
      </c>
      <c r="E118" s="105">
        <f>(G92/E117)</f>
        <v>1639.6422021000001</v>
      </c>
      <c r="F118" s="102"/>
      <c r="G118" s="66"/>
    </row>
    <row r="119" spans="1:7" ht="15.6" customHeight="1">
      <c r="A119" s="68"/>
      <c r="B119" s="93" t="s">
        <v>64</v>
      </c>
      <c r="C119" s="67"/>
      <c r="D119" s="67"/>
      <c r="E119" s="67"/>
      <c r="F119" s="67"/>
      <c r="G119" s="67"/>
    </row>
  </sheetData>
  <mergeCells count="8">
    <mergeCell ref="B105:C10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2021-03-01T14:29:57Z</cp:lastPrinted>
  <dcterms:created xsi:type="dcterms:W3CDTF">2020-11-27T12:49:26Z</dcterms:created>
  <dcterms:modified xsi:type="dcterms:W3CDTF">2021-04-07T15:07:28Z</dcterms:modified>
</cp:coreProperties>
</file>