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Tirua 2021\"/>
    </mc:Choice>
  </mc:AlternateContent>
  <bookViews>
    <workbookView xWindow="0" yWindow="0" windowWidth="20490" windowHeight="7755"/>
  </bookViews>
  <sheets>
    <sheet name="AVENA DE GRANO" sheetId="7" r:id="rId1"/>
  </sheets>
  <calcPr calcId="152511"/>
</workbook>
</file>

<file path=xl/calcChain.xml><?xml version="1.0" encoding="utf-8"?>
<calcChain xmlns="http://schemas.openxmlformats.org/spreadsheetml/2006/main">
  <c r="F56" i="7" l="1"/>
  <c r="F55" i="7"/>
  <c r="F54" i="7"/>
  <c r="F61" i="7" l="1"/>
  <c r="F49" i="7"/>
  <c r="F47" i="7"/>
  <c r="F46" i="7"/>
  <c r="F44" i="7"/>
  <c r="F38" i="7"/>
  <c r="F37" i="7"/>
  <c r="F36" i="7"/>
  <c r="F35" i="7"/>
  <c r="F30" i="7"/>
  <c r="F25" i="7"/>
  <c r="F24" i="7"/>
  <c r="F23" i="7"/>
  <c r="F22" i="7"/>
  <c r="F21" i="7"/>
  <c r="F20" i="7"/>
  <c r="F11" i="7"/>
  <c r="F39" i="7" l="1"/>
  <c r="B77" i="7" s="1"/>
  <c r="F50" i="7"/>
  <c r="B78" i="7" s="1"/>
  <c r="F26" i="7"/>
  <c r="B75" i="7" s="1"/>
  <c r="F31" i="7"/>
  <c r="F58" i="7" l="1"/>
  <c r="F59" i="7" s="1"/>
  <c r="B80" i="7" s="1"/>
  <c r="B76" i="7"/>
  <c r="F60" i="7" l="1"/>
  <c r="D86" i="7" s="1"/>
  <c r="F62" i="7"/>
  <c r="C86" i="7"/>
  <c r="B81" i="7"/>
  <c r="C75" i="7" s="1"/>
  <c r="B86" i="7" l="1"/>
  <c r="C79" i="7"/>
  <c r="C80" i="7"/>
  <c r="C76" i="7"/>
  <c r="C77" i="7"/>
  <c r="C78" i="7"/>
  <c r="C81" i="7" l="1"/>
</calcChain>
</file>

<file path=xl/sharedStrings.xml><?xml version="1.0" encoding="utf-8"?>
<sst xmlns="http://schemas.openxmlformats.org/spreadsheetml/2006/main" count="147" uniqueCount="104">
  <si>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</si>
  <si>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</si>
  <si>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</si>
  <si>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</si>
  <si>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</si>
  <si>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</si>
  <si>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</si>
  <si>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</si>
  <si>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</si>
  <si>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</si>
  <si>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</si>
  <si>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</si>
  <si>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</si>
  <si>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</si>
  <si>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</si>
  <si>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</si>
  <si>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</si>
  <si>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</si>
  <si>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</si>
  <si>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</si>
  <si>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</si>
  <si>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</si>
  <si>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</si>
  <si>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</si>
  <si>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</si>
  <si>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</si>
  <si>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</si>
  <si>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Agosto-Septiembre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</si>
  <si>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</si>
  <si>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</si>
  <si>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</si>
  <si>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</si>
  <si>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</si>
  <si>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</si>
  <si>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</si>
  <si>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</si>
  <si>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</si>
  <si>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</si>
  <si>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</si>
  <si>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</si>
  <si>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</si>
  <si>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</si>
  <si>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</si>
  <si>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</si>
  <si>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</si>
  <si>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</si>
  <si>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</si>
  <si>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</si>
  <si>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</si>
  <si>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</si>
  <si>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</si>
  <si>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</si>
  <si>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</si>
  <si>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</si>
  <si>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</si>
  <si>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</si>
  <si>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</si>
  <si>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</si>
  <si>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</si>
  <si>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</si>
  <si>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BIO BIO</t>
  </si>
  <si>
    <t>TIRUA</t>
  </si>
  <si>
    <t>Abril de 2022</t>
  </si>
  <si>
    <t>Agosto-Octubre</t>
  </si>
  <si>
    <t>Enero-Febrero</t>
  </si>
  <si>
    <t>Sacos</t>
  </si>
  <si>
    <t>Fuente: INDAP</t>
  </si>
  <si>
    <t>Rastraje</t>
  </si>
  <si>
    <t>HERBICIDA</t>
  </si>
  <si>
    <t>SEMILLAS</t>
  </si>
  <si>
    <t>RENDIMIENTO (QQ/Há.)</t>
  </si>
  <si>
    <t>PRECIO ESPERADO ($/QQ)</t>
  </si>
  <si>
    <t xml:space="preserve"> sequia</t>
  </si>
  <si>
    <t>Desinfeccion semilla</t>
  </si>
  <si>
    <t>junio-agosto</t>
  </si>
  <si>
    <t>Siembra</t>
  </si>
  <si>
    <t>Aplic. Herbicida</t>
  </si>
  <si>
    <t>Aplic. Nitrogeno</t>
  </si>
  <si>
    <t>Trilla</t>
  </si>
  <si>
    <t>Guarda cosecha</t>
  </si>
  <si>
    <t>JM</t>
  </si>
  <si>
    <t>Abril</t>
  </si>
  <si>
    <t>Siembra y fertilizacion</t>
  </si>
  <si>
    <t>Trilla máquina</t>
  </si>
  <si>
    <t>MCPA</t>
  </si>
  <si>
    <t xml:space="preserve">Subtotal Insumos </t>
  </si>
  <si>
    <t xml:space="preserve">Subtotal Costo  Maquinaria </t>
  </si>
  <si>
    <t>Nitromag</t>
  </si>
  <si>
    <t>Costo unitario ($QQ (*)</t>
  </si>
  <si>
    <t>AVENA DE GRANO</t>
  </si>
  <si>
    <t>URANO</t>
  </si>
  <si>
    <t>febrero - marzode 2022</t>
  </si>
  <si>
    <t>Enero - marzo</t>
  </si>
  <si>
    <t>Carreta y Bueyes</t>
  </si>
  <si>
    <t>Avena</t>
  </si>
  <si>
    <t>kg</t>
  </si>
  <si>
    <t>Mezcla completa</t>
  </si>
  <si>
    <t>Septiembre. Octubre</t>
  </si>
  <si>
    <t>l</t>
  </si>
  <si>
    <t>Desinfeccion de semilla (sobre)</t>
  </si>
  <si>
    <t>u</t>
  </si>
  <si>
    <t>Marzo-Mayo</t>
  </si>
  <si>
    <t>autoconsumo. Prod. animal</t>
  </si>
  <si>
    <t>Rendimiento (QQ/hà)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</si>
</sst>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_-;_-@_-"/>
    <numFmt numFmtId="169" formatCode="_-* #,##0.00_-;\-* #,##0.00_-;_-* &quot;-&quot;??_-;_-@_-"/>
    <numFmt numFmtId="170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theme="0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1"/>
      <color indexed="8"/>
      <name val="Calibri"/>
      <family val="2"/>
    </font>
    <font>
      <sz val="9"/>
      <color indexed="8"/>
      <name val="Helvetica Neue"/>
      <family val="2"/>
      <scheme val="minor"/>
    </font>
    <font>
      <b/>
      <sz val="9"/>
      <color theme="0"/>
      <name val="Calibri"/>
      <family val="2"/>
    </font>
    <font>
      <b/>
      <sz val="9"/>
      <name val="Helvetica Neue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 applyNumberFormat="0" applyFill="0" applyBorder="0" applyProtection="0"/>
    <xf numFmtId="0" fontId="15" fillId="0" borderId="1"/>
    <xf numFmtId="0" fontId="1" fillId="0" borderId="1"/>
    <xf numFmtId="43" fontId="1" fillId="0" borderId="1" applyFont="0" applyFill="0" applyBorder="0" applyAlignment="0" applyProtection="0"/>
    <xf numFmtId="167" fontId="15" fillId="0" borderId="1" applyFont="0" applyFill="0" applyBorder="0" applyAlignment="0" applyProtection="0"/>
    <xf numFmtId="168" fontId="15" fillId="0" borderId="1" applyFont="0" applyFill="0" applyBorder="0" applyAlignment="0" applyProtection="0"/>
    <xf numFmtId="166" fontId="15" fillId="0" borderId="1" applyFont="0" applyFill="0" applyBorder="0" applyAlignment="0" applyProtection="0"/>
    <xf numFmtId="0" fontId="15" fillId="0" borderId="1"/>
    <xf numFmtId="0" fontId="15" fillId="0" borderId="1"/>
    <xf numFmtId="9" fontId="15" fillId="0" borderId="1" applyFont="0" applyFill="0" applyBorder="0" applyAlignment="0" applyProtection="0"/>
    <xf numFmtId="169" fontId="1" fillId="0" borderId="1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1"/>
  </cellStyleXfs>
  <cellXfs count="119">
    <xf numFmtId="0" fontId="0" fillId="0" borderId="0" xfId="0" applyFont="1" applyAlignment="1"/>
    <xf numFmtId="0" fontId="10" fillId="3" borderId="1" xfId="0" applyFont="1" applyFill="1" applyBorder="1" applyAlignment="1"/>
    <xf numFmtId="0" fontId="7" fillId="3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13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3" fontId="14" fillId="0" borderId="2" xfId="0" applyNumberFormat="1" applyFont="1" applyBorder="1" applyAlignment="1">
      <alignment horizontal="center"/>
    </xf>
    <xf numFmtId="3" fontId="14" fillId="0" borderId="2" xfId="0" applyNumberFormat="1" applyFont="1" applyBorder="1"/>
    <xf numFmtId="3" fontId="14" fillId="6" borderId="2" xfId="0" applyNumberFormat="1" applyFont="1" applyFill="1" applyBorder="1"/>
    <xf numFmtId="165" fontId="8" fillId="4" borderId="2" xfId="0" applyNumberFormat="1" applyFont="1" applyFill="1" applyBorder="1" applyAlignment="1">
      <alignment vertical="center"/>
    </xf>
    <xf numFmtId="3" fontId="14" fillId="0" borderId="2" xfId="1" applyNumberFormat="1" applyFont="1" applyBorder="1" applyAlignment="1">
      <alignment horizontal="right"/>
    </xf>
    <xf numFmtId="3" fontId="14" fillId="0" borderId="2" xfId="1" applyNumberFormat="1" applyFont="1" applyBorder="1" applyAlignment="1">
      <alignment horizontal="left"/>
    </xf>
    <xf numFmtId="3" fontId="14" fillId="0" borderId="2" xfId="1" applyNumberFormat="1" applyFont="1" applyBorder="1" applyAlignment="1">
      <alignment horizontal="center"/>
    </xf>
    <xf numFmtId="4" fontId="14" fillId="0" borderId="2" xfId="1" applyNumberFormat="1" applyFont="1" applyBorder="1" applyAlignment="1">
      <alignment horizontal="center"/>
    </xf>
    <xf numFmtId="3" fontId="14" fillId="0" borderId="2" xfId="0" applyNumberFormat="1" applyFont="1" applyBorder="1" applyAlignment="1">
      <alignment wrapText="1"/>
    </xf>
    <xf numFmtId="3" fontId="17" fillId="0" borderId="1" xfId="0" applyNumberFormat="1" applyFont="1" applyBorder="1" applyAlignment="1">
      <alignment vertical="center"/>
    </xf>
    <xf numFmtId="3" fontId="17" fillId="0" borderId="1" xfId="11" applyNumberFormat="1" applyFont="1" applyBorder="1" applyAlignment="1">
      <alignment vertical="center"/>
    </xf>
    <xf numFmtId="3" fontId="17" fillId="0" borderId="2" xfId="0" applyNumberFormat="1" applyFont="1" applyBorder="1" applyAlignment="1">
      <alignment horizontal="left"/>
    </xf>
    <xf numFmtId="3" fontId="17" fillId="0" borderId="2" xfId="0" applyNumberFormat="1" applyFont="1" applyBorder="1" applyAlignment="1">
      <alignment horizontal="center"/>
    </xf>
    <xf numFmtId="4" fontId="17" fillId="0" borderId="2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left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2" xfId="0" applyNumberFormat="1" applyFont="1" applyFill="1" applyBorder="1"/>
    <xf numFmtId="3" fontId="17" fillId="0" borderId="2" xfId="0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center" wrapText="1"/>
    </xf>
    <xf numFmtId="3" fontId="17" fillId="0" borderId="2" xfId="0" applyNumberFormat="1" applyFont="1" applyBorder="1"/>
    <xf numFmtId="3" fontId="19" fillId="0" borderId="2" xfId="1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right"/>
    </xf>
    <xf numFmtId="3" fontId="17" fillId="0" borderId="2" xfId="1" applyNumberFormat="1" applyFont="1" applyBorder="1" applyAlignment="1"/>
    <xf numFmtId="3" fontId="17" fillId="0" borderId="2" xfId="1" applyNumberFormat="1" applyFont="1" applyBorder="1" applyAlignment="1">
      <alignment horizontal="center"/>
    </xf>
    <xf numFmtId="3" fontId="17" fillId="0" borderId="2" xfId="11" applyNumberFormat="1" applyFont="1" applyBorder="1" applyAlignment="1">
      <alignment horizontal="right"/>
    </xf>
    <xf numFmtId="3" fontId="17" fillId="0" borderId="1" xfId="0" applyNumberFormat="1" applyFont="1" applyFill="1" applyBorder="1" applyAlignment="1">
      <alignment vertical="center"/>
    </xf>
    <xf numFmtId="3" fontId="17" fillId="6" borderId="2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/>
    <xf numFmtId="3" fontId="20" fillId="7" borderId="1" xfId="0" applyNumberFormat="1" applyFont="1" applyFill="1" applyBorder="1" applyAlignment="1">
      <alignment vertical="center"/>
    </xf>
    <xf numFmtId="3" fontId="16" fillId="8" borderId="1" xfId="0" applyNumberFormat="1" applyFont="1" applyFill="1" applyBorder="1" applyAlignment="1">
      <alignment vertical="center"/>
    </xf>
    <xf numFmtId="3" fontId="16" fillId="8" borderId="1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/>
    <xf numFmtId="3" fontId="17" fillId="6" borderId="1" xfId="0" applyNumberFormat="1" applyFont="1" applyFill="1" applyBorder="1" applyAlignment="1">
      <alignment vertical="center"/>
    </xf>
    <xf numFmtId="3" fontId="20" fillId="8" borderId="1" xfId="0" applyNumberFormat="1" applyFont="1" applyFill="1" applyBorder="1" applyAlignment="1">
      <alignment vertical="center"/>
    </xf>
    <xf numFmtId="3" fontId="20" fillId="8" borderId="1" xfId="0" applyNumberFormat="1" applyFont="1" applyFill="1" applyBorder="1" applyAlignment="1">
      <alignment horizontal="center" vertical="center"/>
    </xf>
    <xf numFmtId="3" fontId="20" fillId="7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0" fontId="10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vertical="center"/>
    </xf>
    <xf numFmtId="0" fontId="10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 applyAlignment="1"/>
    <xf numFmtId="165" fontId="8" fillId="2" borderId="2" xfId="0" applyNumberFormat="1" applyFont="1" applyFill="1" applyBorder="1" applyAlignment="1">
      <alignment vertical="center"/>
    </xf>
    <xf numFmtId="9" fontId="8" fillId="4" borderId="2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right" vertical="center" wrapText="1"/>
    </xf>
    <xf numFmtId="165" fontId="8" fillId="4" borderId="2" xfId="0" applyNumberFormat="1" applyFont="1" applyFill="1" applyBorder="1" applyAlignment="1">
      <alignment horizontal="right" vertical="center"/>
    </xf>
    <xf numFmtId="49" fontId="2" fillId="8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right" wrapText="1"/>
    </xf>
    <xf numFmtId="14" fontId="5" fillId="2" borderId="2" xfId="0" applyNumberFormat="1" applyFont="1" applyFill="1" applyBorder="1" applyAlignment="1">
      <alignment horizontal="right"/>
    </xf>
    <xf numFmtId="170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3" fontId="16" fillId="8" borderId="2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wrapText="1"/>
    </xf>
    <xf numFmtId="3" fontId="20" fillId="7" borderId="3" xfId="0" applyNumberFormat="1" applyFont="1" applyFill="1" applyBorder="1" applyAlignment="1">
      <alignment vertical="center"/>
    </xf>
    <xf numFmtId="3" fontId="20" fillId="7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vertical="center"/>
    </xf>
    <xf numFmtId="3" fontId="20" fillId="7" borderId="5" xfId="0" applyNumberFormat="1" applyFont="1" applyFill="1" applyBorder="1" applyAlignment="1">
      <alignment vertical="center"/>
    </xf>
    <xf numFmtId="3" fontId="20" fillId="8" borderId="6" xfId="0" applyNumberFormat="1" applyFont="1" applyFill="1" applyBorder="1" applyAlignment="1">
      <alignment vertical="center"/>
    </xf>
    <xf numFmtId="3" fontId="20" fillId="8" borderId="7" xfId="0" applyNumberFormat="1" applyFont="1" applyFill="1" applyBorder="1" applyAlignment="1">
      <alignment vertical="center"/>
    </xf>
    <xf numFmtId="3" fontId="20" fillId="7" borderId="6" xfId="0" applyNumberFormat="1" applyFont="1" applyFill="1" applyBorder="1" applyAlignment="1">
      <alignment vertical="center"/>
    </xf>
    <xf numFmtId="3" fontId="20" fillId="7" borderId="7" xfId="0" applyNumberFormat="1" applyFont="1" applyFill="1" applyBorder="1" applyAlignment="1">
      <alignment vertical="center"/>
    </xf>
    <xf numFmtId="3" fontId="20" fillId="7" borderId="8" xfId="0" applyNumberFormat="1" applyFont="1" applyFill="1" applyBorder="1" applyAlignment="1">
      <alignment vertical="center"/>
    </xf>
    <xf numFmtId="3" fontId="20" fillId="7" borderId="9" xfId="0" applyNumberFormat="1" applyFont="1" applyFill="1" applyBorder="1" applyAlignment="1">
      <alignment horizontal="center" vertical="center"/>
    </xf>
    <xf numFmtId="3" fontId="20" fillId="7" borderId="9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3" fontId="21" fillId="0" borderId="2" xfId="0" applyNumberFormat="1" applyFont="1" applyBorder="1"/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9" fontId="4" fillId="8" borderId="2" xfId="0" applyNumberFormat="1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8" fillId="4" borderId="2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/>
    </xf>
  </cellXfs>
  <cellStyles count="13">
    <cellStyle name="Millares" xfId="11" builtinId="3"/>
    <cellStyle name="Millares 2" xfId="4"/>
    <cellStyle name="Millares 3" xfId="3"/>
    <cellStyle name="Millares 4" xfId="10"/>
    <cellStyle name="Millares 6" xfId="5"/>
    <cellStyle name="Moneda 2" xfId="6"/>
    <cellStyle name="Normal" xfId="0" builtinId="0"/>
    <cellStyle name="Normal 2" xfId="1"/>
    <cellStyle name="Normal 3" xfId="2"/>
    <cellStyle name="Normal 4" xfId="7"/>
    <cellStyle name="Normal 4 2" xfId="8"/>
    <cellStyle name="Normal 6" xfId="12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99CC"/>
      <color rgb="FF33CCCC"/>
      <color rgb="FF33CCFF"/>
      <color rgb="FF66CCFF"/>
      <color rgb="FF99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28576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115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7"/>
  <sheetViews>
    <sheetView tabSelected="1" topLeftCell="A61" workbookViewId="0">
      <selection activeCell="B74" sqref="B74:C74"/>
    </sheetView>
  </sheetViews>
  <sheetFormatPr baseColWidth="10" defaultColWidth="10.85546875" defaultRowHeight="11.25" customHeight="1"/>
  <cols>
    <col min="1" max="1" width="23.7109375" style="14" customWidth="1"/>
    <col min="2" max="2" width="15.5703125" style="14" customWidth="1"/>
    <col min="3" max="3" width="9.42578125" style="14" customWidth="1"/>
    <col min="4" max="4" width="17.7109375" style="14" customWidth="1"/>
    <col min="5" max="5" width="11.5703125" style="14" customWidth="1"/>
    <col min="6" max="6" width="13.28515625" style="14" customWidth="1"/>
    <col min="7" max="254" width="10.85546875" style="14" customWidth="1"/>
    <col min="255" max="16384" width="10.85546875" style="46"/>
  </cols>
  <sheetData>
    <row r="1" spans="1:7" ht="15" customHeight="1">
      <c r="A1" s="45"/>
      <c r="B1" s="45"/>
      <c r="C1" s="45"/>
      <c r="D1" s="45"/>
      <c r="E1" s="45"/>
      <c r="F1" s="45"/>
    </row>
    <row r="2" spans="1:7" ht="15" customHeight="1">
      <c r="A2" s="45"/>
      <c r="B2" s="45"/>
      <c r="C2" s="45"/>
      <c r="D2" s="45"/>
      <c r="E2" s="45"/>
      <c r="F2" s="45"/>
    </row>
    <row r="3" spans="1:7" ht="15" customHeight="1">
      <c r="A3" s="45"/>
      <c r="B3" s="45"/>
      <c r="C3" s="45"/>
      <c r="D3" s="45"/>
      <c r="E3" s="45"/>
      <c r="F3" s="45"/>
    </row>
    <row r="4" spans="1:7" ht="15" customHeight="1">
      <c r="A4" s="45"/>
      <c r="B4" s="45"/>
      <c r="C4" s="45"/>
      <c r="D4" s="45"/>
      <c r="E4" s="45"/>
      <c r="F4" s="45"/>
    </row>
    <row r="5" spans="1:7" ht="15" customHeight="1">
      <c r="A5" s="45"/>
      <c r="B5" s="45"/>
      <c r="C5" s="45"/>
      <c r="D5" s="45"/>
      <c r="E5" s="45"/>
      <c r="F5" s="45"/>
    </row>
    <row r="6" spans="1:7" ht="15" customHeight="1">
      <c r="A6" s="45"/>
      <c r="B6" s="45"/>
      <c r="C6" s="45"/>
      <c r="D6" s="45"/>
      <c r="E6" s="45"/>
      <c r="F6" s="45"/>
    </row>
    <row r="7" spans="1:7" ht="15" customHeight="1">
      <c r="A7" s="45"/>
      <c r="B7" s="45"/>
      <c r="C7" s="45"/>
      <c r="D7" s="45"/>
      <c r="E7" s="45"/>
      <c r="F7" s="45"/>
    </row>
    <row r="8" spans="1:7" ht="12" customHeight="1">
      <c r="A8" s="81" t="s">
        <v>0</v>
      </c>
      <c r="B8" s="91" t="s">
        <v>89</v>
      </c>
      <c r="C8" s="47"/>
      <c r="D8" s="111" t="s">
        <v>70</v>
      </c>
      <c r="E8" s="112"/>
      <c r="F8" s="92">
        <v>40</v>
      </c>
    </row>
    <row r="9" spans="1:7" ht="14.25" customHeight="1">
      <c r="A9" s="82" t="s">
        <v>1</v>
      </c>
      <c r="B9" s="44" t="s">
        <v>90</v>
      </c>
      <c r="C9" s="48"/>
      <c r="D9" s="113" t="s">
        <v>2</v>
      </c>
      <c r="E9" s="114"/>
      <c r="F9" s="83" t="s">
        <v>62</v>
      </c>
    </row>
    <row r="10" spans="1:7" ht="15">
      <c r="A10" s="82" t="s">
        <v>3</v>
      </c>
      <c r="B10" s="83" t="s">
        <v>4</v>
      </c>
      <c r="C10" s="48"/>
      <c r="D10" s="113" t="s">
        <v>71</v>
      </c>
      <c r="E10" s="114"/>
      <c r="F10" s="86">
        <v>20000</v>
      </c>
    </row>
    <row r="11" spans="1:7" ht="11.25" customHeight="1">
      <c r="A11" s="82" t="s">
        <v>5</v>
      </c>
      <c r="B11" s="84" t="s">
        <v>60</v>
      </c>
      <c r="C11" s="48"/>
      <c r="D11" s="87" t="s">
        <v>6</v>
      </c>
      <c r="E11" s="88"/>
      <c r="F11" s="93">
        <f>F10*F8</f>
        <v>800000</v>
      </c>
    </row>
    <row r="12" spans="1:7" ht="25.5">
      <c r="A12" s="82" t="s">
        <v>7</v>
      </c>
      <c r="B12" s="83" t="s">
        <v>61</v>
      </c>
      <c r="C12" s="48"/>
      <c r="D12" s="113" t="s">
        <v>8</v>
      </c>
      <c r="E12" s="114"/>
      <c r="F12" s="84" t="s">
        <v>102</v>
      </c>
    </row>
    <row r="13" spans="1:7" ht="24.75" customHeight="1">
      <c r="A13" s="82" t="s">
        <v>9</v>
      </c>
      <c r="B13" s="83" t="s">
        <v>61</v>
      </c>
      <c r="C13" s="48"/>
      <c r="D13" s="113" t="s">
        <v>10</v>
      </c>
      <c r="E13" s="114"/>
      <c r="F13" s="84" t="s">
        <v>91</v>
      </c>
    </row>
    <row r="14" spans="1:7" ht="14.25" customHeight="1">
      <c r="A14" s="82" t="s">
        <v>11</v>
      </c>
      <c r="B14" s="85">
        <v>44197</v>
      </c>
      <c r="C14" s="48"/>
      <c r="D14" s="115" t="s">
        <v>12</v>
      </c>
      <c r="E14" s="116"/>
      <c r="F14" s="84" t="s">
        <v>72</v>
      </c>
    </row>
    <row r="15" spans="1:7" ht="12" customHeight="1">
      <c r="A15" s="49"/>
      <c r="B15" s="50"/>
      <c r="C15" s="47"/>
      <c r="D15" s="47"/>
      <c r="E15" s="47"/>
      <c r="F15" s="51"/>
    </row>
    <row r="16" spans="1:7" ht="12" customHeight="1">
      <c r="A16" s="107" t="s">
        <v>13</v>
      </c>
      <c r="B16" s="108"/>
      <c r="C16" s="108"/>
      <c r="D16" s="108"/>
      <c r="E16" s="108"/>
      <c r="F16" s="108"/>
      <c r="G16" s="58"/>
    </row>
    <row r="17" spans="1:7" ht="12" customHeight="1">
      <c r="A17" s="47"/>
      <c r="B17" s="52"/>
      <c r="C17" s="52"/>
      <c r="D17" s="52"/>
      <c r="E17" s="47"/>
      <c r="F17" s="47"/>
    </row>
    <row r="18" spans="1:7" ht="12" customHeight="1">
      <c r="A18" s="55" t="s">
        <v>14</v>
      </c>
      <c r="B18" s="24"/>
      <c r="C18" s="24"/>
      <c r="D18" s="24"/>
      <c r="E18" s="24"/>
      <c r="F18" s="24"/>
      <c r="G18" s="24"/>
    </row>
    <row r="19" spans="1:7" ht="24">
      <c r="A19" s="89" t="s">
        <v>15</v>
      </c>
      <c r="B19" s="89" t="s">
        <v>16</v>
      </c>
      <c r="C19" s="89" t="s">
        <v>17</v>
      </c>
      <c r="D19" s="89" t="s">
        <v>18</v>
      </c>
      <c r="E19" s="89" t="s">
        <v>19</v>
      </c>
      <c r="F19" s="89" t="s">
        <v>20</v>
      </c>
      <c r="G19" s="59"/>
    </row>
    <row r="20" spans="1:7" ht="12.75" customHeight="1">
      <c r="A20" s="20" t="s">
        <v>73</v>
      </c>
      <c r="B20" s="21" t="s">
        <v>21</v>
      </c>
      <c r="C20" s="22">
        <v>0.3</v>
      </c>
      <c r="D20" s="21" t="s">
        <v>74</v>
      </c>
      <c r="E20" s="19">
        <v>15000</v>
      </c>
      <c r="F20" s="19">
        <f t="shared" ref="F20:F25" si="0">C20*E20</f>
        <v>4500</v>
      </c>
      <c r="G20" s="25"/>
    </row>
    <row r="21" spans="1:7" ht="14.25" customHeight="1">
      <c r="A21" s="20" t="s">
        <v>75</v>
      </c>
      <c r="B21" s="21" t="s">
        <v>21</v>
      </c>
      <c r="C21" s="21">
        <v>0.5</v>
      </c>
      <c r="D21" s="21" t="s">
        <v>74</v>
      </c>
      <c r="E21" s="19">
        <v>15000</v>
      </c>
      <c r="F21" s="19">
        <f t="shared" si="0"/>
        <v>7500</v>
      </c>
      <c r="G21" s="25"/>
    </row>
    <row r="22" spans="1:7" ht="12.75" customHeight="1">
      <c r="A22" s="20" t="s">
        <v>76</v>
      </c>
      <c r="B22" s="21" t="s">
        <v>21</v>
      </c>
      <c r="C22" s="21">
        <v>0.8</v>
      </c>
      <c r="D22" s="21" t="s">
        <v>63</v>
      </c>
      <c r="E22" s="19">
        <v>15000</v>
      </c>
      <c r="F22" s="19">
        <f t="shared" si="0"/>
        <v>12000</v>
      </c>
      <c r="G22" s="25"/>
    </row>
    <row r="23" spans="1:7" ht="12.75" customHeight="1">
      <c r="A23" s="26" t="s">
        <v>77</v>
      </c>
      <c r="B23" s="21" t="s">
        <v>21</v>
      </c>
      <c r="C23" s="27">
        <v>1</v>
      </c>
      <c r="D23" s="15" t="s">
        <v>63</v>
      </c>
      <c r="E23" s="19">
        <v>15000</v>
      </c>
      <c r="F23" s="16">
        <f t="shared" si="0"/>
        <v>15000</v>
      </c>
      <c r="G23" s="25"/>
    </row>
    <row r="24" spans="1:7" ht="12" customHeight="1">
      <c r="A24" s="26" t="s">
        <v>78</v>
      </c>
      <c r="B24" s="21" t="s">
        <v>21</v>
      </c>
      <c r="C24" s="28">
        <v>0.4</v>
      </c>
      <c r="D24" s="27" t="s">
        <v>92</v>
      </c>
      <c r="E24" s="19">
        <v>15000</v>
      </c>
      <c r="F24" s="16">
        <f t="shared" si="0"/>
        <v>6000</v>
      </c>
      <c r="G24" s="25"/>
    </row>
    <row r="25" spans="1:7" ht="12" customHeight="1">
      <c r="A25" s="29" t="s">
        <v>79</v>
      </c>
      <c r="B25" s="30" t="s">
        <v>21</v>
      </c>
      <c r="C25" s="30">
        <v>2</v>
      </c>
      <c r="D25" s="27" t="s">
        <v>92</v>
      </c>
      <c r="E25" s="19">
        <v>15000</v>
      </c>
      <c r="F25" s="31">
        <f t="shared" si="0"/>
        <v>30000</v>
      </c>
      <c r="G25" s="25"/>
    </row>
    <row r="26" spans="1:7" ht="15">
      <c r="A26" s="56" t="s">
        <v>22</v>
      </c>
      <c r="B26" s="57"/>
      <c r="C26" s="57"/>
      <c r="D26" s="57"/>
      <c r="E26" s="56"/>
      <c r="F26" s="56">
        <f>SUM(F20:F25)</f>
        <v>75000</v>
      </c>
      <c r="G26" s="25"/>
    </row>
    <row r="27" spans="1:7" ht="12" customHeight="1">
      <c r="A27" s="24"/>
      <c r="B27" s="32"/>
      <c r="C27" s="32"/>
      <c r="D27" s="32"/>
      <c r="E27" s="24"/>
      <c r="F27" s="24"/>
      <c r="G27" s="25"/>
    </row>
    <row r="28" spans="1:7" ht="12" customHeight="1">
      <c r="A28" s="55" t="s">
        <v>23</v>
      </c>
      <c r="B28" s="32"/>
      <c r="C28" s="32"/>
      <c r="D28" s="32"/>
      <c r="E28" s="24"/>
      <c r="F28" s="24"/>
      <c r="G28" s="25"/>
    </row>
    <row r="29" spans="1:7" ht="12" customHeight="1">
      <c r="A29" s="90" t="s">
        <v>15</v>
      </c>
      <c r="B29" s="89" t="s">
        <v>16</v>
      </c>
      <c r="C29" s="89" t="s">
        <v>17</v>
      </c>
      <c r="D29" s="90" t="s">
        <v>18</v>
      </c>
      <c r="E29" s="89" t="s">
        <v>19</v>
      </c>
      <c r="F29" s="90" t="s">
        <v>20</v>
      </c>
      <c r="G29" s="25"/>
    </row>
    <row r="30" spans="1:7" ht="12" customHeight="1">
      <c r="A30" s="31" t="s">
        <v>93</v>
      </c>
      <c r="B30" s="30" t="s">
        <v>59</v>
      </c>
      <c r="C30" s="30">
        <v>1</v>
      </c>
      <c r="D30" s="27" t="s">
        <v>92</v>
      </c>
      <c r="E30" s="31">
        <v>20000</v>
      </c>
      <c r="F30" s="31">
        <f>C30*E30</f>
        <v>20000</v>
      </c>
      <c r="G30" s="25"/>
    </row>
    <row r="31" spans="1:7" ht="15">
      <c r="A31" s="56" t="s">
        <v>24</v>
      </c>
      <c r="B31" s="57"/>
      <c r="C31" s="57"/>
      <c r="D31" s="57"/>
      <c r="E31" s="56"/>
      <c r="F31" s="56">
        <f>F30</f>
        <v>20000</v>
      </c>
      <c r="G31" s="25"/>
    </row>
    <row r="32" spans="1:7" ht="12.75" customHeight="1">
      <c r="A32" s="24"/>
      <c r="B32" s="32"/>
      <c r="C32" s="32"/>
      <c r="D32" s="32"/>
      <c r="E32" s="24"/>
      <c r="F32" s="24"/>
      <c r="G32" s="25"/>
    </row>
    <row r="33" spans="1:7" ht="15">
      <c r="A33" s="55" t="s">
        <v>25</v>
      </c>
      <c r="B33" s="32"/>
      <c r="C33" s="32"/>
      <c r="D33" s="32"/>
      <c r="E33" s="24"/>
      <c r="F33" s="24"/>
      <c r="G33" s="25"/>
    </row>
    <row r="34" spans="1:7" ht="24">
      <c r="A34" s="90" t="s">
        <v>15</v>
      </c>
      <c r="B34" s="90" t="s">
        <v>16</v>
      </c>
      <c r="C34" s="90" t="s">
        <v>17</v>
      </c>
      <c r="D34" s="90" t="s">
        <v>18</v>
      </c>
      <c r="E34" s="89" t="s">
        <v>19</v>
      </c>
      <c r="F34" s="90" t="s">
        <v>20</v>
      </c>
      <c r="G34" s="25"/>
    </row>
    <row r="35" spans="1:7" ht="12.75" customHeight="1">
      <c r="A35" s="33" t="s">
        <v>26</v>
      </c>
      <c r="B35" s="34" t="s">
        <v>80</v>
      </c>
      <c r="C35" s="35">
        <v>0.35</v>
      </c>
      <c r="D35" s="36" t="s">
        <v>81</v>
      </c>
      <c r="E35" s="37">
        <v>160000</v>
      </c>
      <c r="F35" s="33">
        <f>(C35*E35)*1.19</f>
        <v>66640</v>
      </c>
      <c r="G35" s="25"/>
    </row>
    <row r="36" spans="1:7" ht="12.75" customHeight="1">
      <c r="A36" s="33" t="s">
        <v>67</v>
      </c>
      <c r="B36" s="34" t="s">
        <v>80</v>
      </c>
      <c r="C36" s="35">
        <v>0.2</v>
      </c>
      <c r="D36" s="36" t="s">
        <v>81</v>
      </c>
      <c r="E36" s="37">
        <v>160000</v>
      </c>
      <c r="F36" s="33">
        <f>(C36*E36)*1.19</f>
        <v>38080</v>
      </c>
      <c r="G36" s="25"/>
    </row>
    <row r="37" spans="1:7" ht="12.75" customHeight="1">
      <c r="A37" s="33" t="s">
        <v>82</v>
      </c>
      <c r="B37" s="34" t="s">
        <v>80</v>
      </c>
      <c r="C37" s="35">
        <v>0.2</v>
      </c>
      <c r="D37" s="36" t="s">
        <v>74</v>
      </c>
      <c r="E37" s="37">
        <v>160000</v>
      </c>
      <c r="F37" s="33">
        <f>(C37*E37)*1.19</f>
        <v>38080</v>
      </c>
      <c r="G37" s="25"/>
    </row>
    <row r="38" spans="1:7" ht="15">
      <c r="A38" s="33" t="s">
        <v>83</v>
      </c>
      <c r="B38" s="36" t="s">
        <v>80</v>
      </c>
      <c r="C38" s="35">
        <v>0.2</v>
      </c>
      <c r="D38" s="27" t="s">
        <v>92</v>
      </c>
      <c r="E38" s="37">
        <v>280000</v>
      </c>
      <c r="F38" s="33">
        <f>(C38*E38)*1.19</f>
        <v>66640</v>
      </c>
      <c r="G38" s="25"/>
    </row>
    <row r="39" spans="1:7" ht="15">
      <c r="A39" s="56" t="s">
        <v>86</v>
      </c>
      <c r="B39" s="57"/>
      <c r="C39" s="57"/>
      <c r="D39" s="57"/>
      <c r="E39" s="56"/>
      <c r="F39" s="56">
        <f>SUM(F35:F38)</f>
        <v>209440</v>
      </c>
      <c r="G39" s="25"/>
    </row>
    <row r="40" spans="1:7" ht="15">
      <c r="A40" s="24"/>
      <c r="B40" s="32"/>
      <c r="C40" s="32"/>
      <c r="D40" s="32"/>
      <c r="E40" s="24"/>
      <c r="F40" s="24"/>
      <c r="G40" s="25"/>
    </row>
    <row r="41" spans="1:7" ht="15">
      <c r="A41" s="55" t="s">
        <v>28</v>
      </c>
      <c r="B41" s="32"/>
      <c r="C41" s="32"/>
      <c r="D41" s="32"/>
      <c r="E41" s="24"/>
      <c r="F41" s="24"/>
      <c r="G41" s="25"/>
    </row>
    <row r="42" spans="1:7" ht="24">
      <c r="A42" s="89" t="s">
        <v>29</v>
      </c>
      <c r="B42" s="89" t="s">
        <v>30</v>
      </c>
      <c r="C42" s="89" t="s">
        <v>31</v>
      </c>
      <c r="D42" s="89" t="s">
        <v>18</v>
      </c>
      <c r="E42" s="89" t="s">
        <v>19</v>
      </c>
      <c r="F42" s="89" t="s">
        <v>20</v>
      </c>
      <c r="G42" s="25"/>
    </row>
    <row r="43" spans="1:7" ht="12.75" customHeight="1">
      <c r="A43" s="106" t="s">
        <v>69</v>
      </c>
      <c r="B43" s="15"/>
      <c r="C43" s="27"/>
      <c r="D43" s="38"/>
      <c r="E43" s="39"/>
      <c r="F43" s="17"/>
      <c r="G43" s="25"/>
    </row>
    <row r="44" spans="1:7" ht="15.75" customHeight="1">
      <c r="A44" s="16" t="s">
        <v>94</v>
      </c>
      <c r="B44" s="15" t="s">
        <v>95</v>
      </c>
      <c r="C44" s="27">
        <v>160</v>
      </c>
      <c r="D44" s="38" t="s">
        <v>74</v>
      </c>
      <c r="E44" s="39">
        <v>180</v>
      </c>
      <c r="F44" s="17">
        <f>(E44*C44)*1.19</f>
        <v>34272</v>
      </c>
      <c r="G44" s="25"/>
    </row>
    <row r="45" spans="1:7" ht="12.75" customHeight="1">
      <c r="A45" s="106" t="s">
        <v>32</v>
      </c>
      <c r="B45" s="15"/>
      <c r="C45" s="27"/>
      <c r="D45" s="15"/>
      <c r="E45" s="39"/>
      <c r="F45" s="17"/>
      <c r="G45" s="25"/>
    </row>
    <row r="46" spans="1:7" ht="12.75" customHeight="1">
      <c r="A46" s="16" t="s">
        <v>96</v>
      </c>
      <c r="B46" s="15" t="s">
        <v>95</v>
      </c>
      <c r="C46" s="27">
        <v>200</v>
      </c>
      <c r="D46" s="15" t="s">
        <v>74</v>
      </c>
      <c r="E46" s="39">
        <v>400</v>
      </c>
      <c r="F46" s="17">
        <f>(E46*C46)*1.19</f>
        <v>95200</v>
      </c>
      <c r="G46" s="25"/>
    </row>
    <row r="47" spans="1:7" ht="12" customHeight="1">
      <c r="A47" s="16" t="s">
        <v>87</v>
      </c>
      <c r="B47" s="15" t="s">
        <v>95</v>
      </c>
      <c r="C47" s="27">
        <v>150</v>
      </c>
      <c r="D47" s="15" t="s">
        <v>97</v>
      </c>
      <c r="E47" s="39">
        <v>360</v>
      </c>
      <c r="F47" s="17">
        <f>(E47*C47)*1.19</f>
        <v>64260</v>
      </c>
      <c r="G47" s="25"/>
    </row>
    <row r="48" spans="1:7" ht="12" customHeight="1">
      <c r="A48" s="106" t="s">
        <v>68</v>
      </c>
      <c r="B48" s="15"/>
      <c r="C48" s="27"/>
      <c r="D48" s="15"/>
      <c r="E48" s="39"/>
      <c r="F48" s="17"/>
      <c r="G48" s="25"/>
    </row>
    <row r="49" spans="1:7" ht="15">
      <c r="A49" s="40" t="s">
        <v>84</v>
      </c>
      <c r="B49" s="41" t="s">
        <v>98</v>
      </c>
      <c r="C49" s="21">
        <v>0.5</v>
      </c>
      <c r="D49" s="41" t="s">
        <v>27</v>
      </c>
      <c r="E49" s="42">
        <v>8000</v>
      </c>
      <c r="F49" s="42">
        <f>(C49*E49)*1.19</f>
        <v>4760</v>
      </c>
      <c r="G49" s="25"/>
    </row>
    <row r="50" spans="1:7" ht="12.75" customHeight="1">
      <c r="A50" s="56" t="s">
        <v>85</v>
      </c>
      <c r="B50" s="57"/>
      <c r="C50" s="57"/>
      <c r="D50" s="57"/>
      <c r="E50" s="56"/>
      <c r="F50" s="56">
        <f>SUM(F43:F49)</f>
        <v>198492</v>
      </c>
      <c r="G50" s="25"/>
    </row>
    <row r="51" spans="1:7" ht="12.75" customHeight="1">
      <c r="A51" s="43"/>
      <c r="B51" s="32"/>
      <c r="C51" s="32"/>
      <c r="D51" s="32"/>
      <c r="E51" s="24"/>
      <c r="F51" s="43"/>
      <c r="G51" s="25"/>
    </row>
    <row r="52" spans="1:7" ht="12.75" customHeight="1">
      <c r="A52" s="55" t="s">
        <v>33</v>
      </c>
      <c r="B52" s="32"/>
      <c r="C52" s="32"/>
      <c r="D52" s="32"/>
      <c r="E52" s="24"/>
      <c r="F52" s="24"/>
      <c r="G52" s="25"/>
    </row>
    <row r="53" spans="1:7" ht="24.75" customHeight="1">
      <c r="A53" s="90" t="s">
        <v>34</v>
      </c>
      <c r="B53" s="89" t="s">
        <v>30</v>
      </c>
      <c r="C53" s="89" t="s">
        <v>31</v>
      </c>
      <c r="D53" s="90" t="s">
        <v>18</v>
      </c>
      <c r="E53" s="89" t="s">
        <v>19</v>
      </c>
      <c r="F53" s="90" t="s">
        <v>20</v>
      </c>
      <c r="G53" s="25"/>
    </row>
    <row r="54" spans="1:7" ht="24.75">
      <c r="A54" s="23" t="s">
        <v>99</v>
      </c>
      <c r="B54" s="15" t="s">
        <v>100</v>
      </c>
      <c r="C54" s="27">
        <v>1</v>
      </c>
      <c r="D54" s="15" t="s">
        <v>101</v>
      </c>
      <c r="E54" s="39">
        <v>4500</v>
      </c>
      <c r="F54" s="17">
        <f>(E54*C54)*1.19</f>
        <v>5355</v>
      </c>
      <c r="G54" s="25"/>
    </row>
    <row r="55" spans="1:7" ht="12.75" customHeight="1">
      <c r="A55" s="16" t="s">
        <v>65</v>
      </c>
      <c r="B55" s="15" t="s">
        <v>100</v>
      </c>
      <c r="C55" s="27">
        <v>120</v>
      </c>
      <c r="D55" s="15" t="s">
        <v>64</v>
      </c>
      <c r="E55" s="39">
        <v>160</v>
      </c>
      <c r="F55" s="17">
        <f>(E55*C55)*1.19</f>
        <v>22848</v>
      </c>
      <c r="G55" s="25"/>
    </row>
    <row r="56" spans="1:7" ht="16.5" customHeight="1">
      <c r="A56" s="56" t="s">
        <v>35</v>
      </c>
      <c r="B56" s="57"/>
      <c r="C56" s="57"/>
      <c r="D56" s="57"/>
      <c r="E56" s="56"/>
      <c r="F56" s="56">
        <f>F54+F55</f>
        <v>28203</v>
      </c>
      <c r="G56" s="25"/>
    </row>
    <row r="57" spans="1:7" ht="12.75" customHeight="1">
      <c r="A57" s="43"/>
      <c r="B57" s="32"/>
      <c r="C57" s="32"/>
      <c r="D57" s="32"/>
      <c r="E57" s="24"/>
      <c r="F57" s="43"/>
      <c r="G57" s="25"/>
    </row>
    <row r="58" spans="1:7" ht="13.5" customHeight="1">
      <c r="A58" s="94" t="s">
        <v>36</v>
      </c>
      <c r="B58" s="95"/>
      <c r="C58" s="95"/>
      <c r="D58" s="95"/>
      <c r="E58" s="96"/>
      <c r="F58" s="97">
        <f>F26+F31+F39+F50+F56</f>
        <v>531135</v>
      </c>
      <c r="G58" s="25"/>
    </row>
    <row r="59" spans="1:7" ht="12" customHeight="1">
      <c r="A59" s="98" t="s">
        <v>37</v>
      </c>
      <c r="B59" s="61"/>
      <c r="C59" s="61"/>
      <c r="D59" s="61"/>
      <c r="E59" s="60"/>
      <c r="F59" s="99">
        <f>F58*5%</f>
        <v>26556.75</v>
      </c>
      <c r="G59" s="25"/>
    </row>
    <row r="60" spans="1:7" ht="12" customHeight="1">
      <c r="A60" s="100" t="s">
        <v>38</v>
      </c>
      <c r="B60" s="62"/>
      <c r="C60" s="62"/>
      <c r="D60" s="62"/>
      <c r="E60" s="55"/>
      <c r="F60" s="101">
        <f>SUM(F58:F59)</f>
        <v>557691.75</v>
      </c>
      <c r="G60" s="25"/>
    </row>
    <row r="61" spans="1:7" ht="15">
      <c r="A61" s="98" t="s">
        <v>39</v>
      </c>
      <c r="B61" s="61"/>
      <c r="C61" s="61"/>
      <c r="D61" s="61"/>
      <c r="E61" s="60"/>
      <c r="F61" s="99">
        <f>F11</f>
        <v>800000</v>
      </c>
      <c r="G61" s="25"/>
    </row>
    <row r="62" spans="1:7" ht="12.75" customHeight="1">
      <c r="A62" s="102" t="s">
        <v>40</v>
      </c>
      <c r="B62" s="103"/>
      <c r="C62" s="103"/>
      <c r="D62" s="103"/>
      <c r="E62" s="104"/>
      <c r="F62" s="105">
        <f>F61-F60</f>
        <v>242308.25</v>
      </c>
      <c r="G62" s="25"/>
    </row>
    <row r="63" spans="1:7" ht="12.75" customHeight="1">
      <c r="A63" s="24" t="s">
        <v>66</v>
      </c>
      <c r="B63" s="24"/>
      <c r="C63" s="24"/>
      <c r="D63" s="24"/>
      <c r="E63" s="24"/>
      <c r="F63" s="24"/>
      <c r="G63" s="25"/>
    </row>
    <row r="64" spans="1:7" ht="12.75" customHeight="1">
      <c r="A64" s="24"/>
      <c r="B64" s="24"/>
      <c r="C64" s="24"/>
      <c r="D64" s="24"/>
      <c r="E64" s="24"/>
      <c r="F64" s="24"/>
      <c r="G64" s="25"/>
    </row>
    <row r="65" spans="1:6" ht="12" customHeight="1">
      <c r="A65" s="53" t="s">
        <v>41</v>
      </c>
      <c r="B65" s="5"/>
      <c r="C65" s="5"/>
      <c r="D65" s="5"/>
      <c r="E65" s="5"/>
      <c r="F65" s="3"/>
    </row>
    <row r="66" spans="1:6" ht="12" customHeight="1">
      <c r="A66" s="63" t="s">
        <v>42</v>
      </c>
      <c r="B66" s="64"/>
      <c r="C66" s="64"/>
      <c r="D66" s="64"/>
      <c r="E66" s="64"/>
      <c r="F66" s="65"/>
    </row>
    <row r="67" spans="1:6" ht="12" customHeight="1">
      <c r="A67" s="66" t="s">
        <v>43</v>
      </c>
      <c r="B67" s="5"/>
      <c r="C67" s="5"/>
      <c r="D67" s="5"/>
      <c r="E67" s="5"/>
      <c r="F67" s="67"/>
    </row>
    <row r="68" spans="1:6" ht="12" customHeight="1">
      <c r="A68" s="66" t="s">
        <v>44</v>
      </c>
      <c r="B68" s="5"/>
      <c r="C68" s="5"/>
      <c r="D68" s="5"/>
      <c r="E68" s="5"/>
      <c r="F68" s="67"/>
    </row>
    <row r="69" spans="1:6" ht="12" customHeight="1">
      <c r="A69" s="66" t="s">
        <v>45</v>
      </c>
      <c r="B69" s="5"/>
      <c r="C69" s="5"/>
      <c r="D69" s="5"/>
      <c r="E69" s="5"/>
      <c r="F69" s="67"/>
    </row>
    <row r="70" spans="1:6" ht="12" customHeight="1">
      <c r="A70" s="66" t="s">
        <v>46</v>
      </c>
      <c r="B70" s="5"/>
      <c r="C70" s="5"/>
      <c r="D70" s="5"/>
      <c r="E70" s="5"/>
      <c r="F70" s="67"/>
    </row>
    <row r="71" spans="1:6" ht="12.75" customHeight="1">
      <c r="A71" s="68" t="s">
        <v>47</v>
      </c>
      <c r="B71" s="69"/>
      <c r="C71" s="69"/>
      <c r="D71" s="69"/>
      <c r="E71" s="69"/>
      <c r="F71" s="70"/>
    </row>
    <row r="72" spans="1:6" ht="12.75" customHeight="1">
      <c r="A72" s="9"/>
      <c r="B72" s="5"/>
      <c r="C72" s="5"/>
      <c r="D72" s="5"/>
      <c r="E72" s="5"/>
      <c r="F72" s="3"/>
    </row>
    <row r="73" spans="1:6" ht="15" customHeight="1">
      <c r="A73" s="109" t="s">
        <v>48</v>
      </c>
      <c r="B73" s="110"/>
      <c r="C73" s="54"/>
      <c r="D73" s="1"/>
      <c r="E73" s="1"/>
      <c r="F73" s="3"/>
    </row>
    <row r="74" spans="1:6" ht="12" customHeight="1">
      <c r="A74" s="71" t="s">
        <v>34</v>
      </c>
      <c r="B74" s="117" t="s">
        <v>49</v>
      </c>
      <c r="C74" s="118" t="s">
        <v>50</v>
      </c>
      <c r="D74" s="1"/>
      <c r="E74" s="1"/>
      <c r="F74" s="3"/>
    </row>
    <row r="75" spans="1:6" ht="12" customHeight="1">
      <c r="A75" s="72" t="s">
        <v>51</v>
      </c>
      <c r="B75" s="73">
        <f>F26</f>
        <v>75000</v>
      </c>
      <c r="C75" s="74">
        <f>(B75/B81)</f>
        <v>0.14164606896747098</v>
      </c>
      <c r="D75" s="1"/>
      <c r="E75" s="1"/>
      <c r="F75" s="3"/>
    </row>
    <row r="76" spans="1:6" ht="12" customHeight="1">
      <c r="A76" s="72" t="s">
        <v>52</v>
      </c>
      <c r="B76" s="73">
        <f>F31</f>
        <v>20000</v>
      </c>
      <c r="C76" s="74">
        <f>B76/B81</f>
        <v>3.7772285057992259E-2</v>
      </c>
      <c r="D76" s="1"/>
      <c r="E76" s="1"/>
      <c r="F76" s="3"/>
    </row>
    <row r="77" spans="1:6" ht="12" customHeight="1">
      <c r="A77" s="72" t="s">
        <v>53</v>
      </c>
      <c r="B77" s="73">
        <f>F39</f>
        <v>209440</v>
      </c>
      <c r="C77" s="74">
        <f>(B77/B81)</f>
        <v>0.39555136912729494</v>
      </c>
      <c r="D77" s="1"/>
      <c r="E77" s="1"/>
      <c r="F77" s="3"/>
    </row>
    <row r="78" spans="1:6" ht="12" customHeight="1">
      <c r="A78" s="72" t="s">
        <v>29</v>
      </c>
      <c r="B78" s="73">
        <f>F50</f>
        <v>198492</v>
      </c>
      <c r="C78" s="74">
        <f>(B78/B81)</f>
        <v>0.37487482028655</v>
      </c>
      <c r="D78" s="1"/>
      <c r="E78" s="1"/>
      <c r="F78" s="3"/>
    </row>
    <row r="79" spans="1:6" ht="12" customHeight="1">
      <c r="A79" s="72" t="s">
        <v>54</v>
      </c>
      <c r="B79" s="75"/>
      <c r="C79" s="74">
        <f>(B79/B81)</f>
        <v>0</v>
      </c>
      <c r="D79" s="2"/>
      <c r="E79" s="2"/>
      <c r="F79" s="3"/>
    </row>
    <row r="80" spans="1:6" ht="12" customHeight="1">
      <c r="A80" s="72" t="s">
        <v>55</v>
      </c>
      <c r="B80" s="75">
        <f>F59</f>
        <v>26556.75</v>
      </c>
      <c r="C80" s="74">
        <f>(B80/B81)</f>
        <v>5.01554565606918E-2</v>
      </c>
      <c r="D80" s="2"/>
      <c r="E80" s="2"/>
      <c r="F80" s="3"/>
    </row>
    <row r="81" spans="1:6" ht="12.75" customHeight="1">
      <c r="A81" s="71" t="s">
        <v>56</v>
      </c>
      <c r="B81" s="18">
        <f>SUM(B75:B80)</f>
        <v>529488.75</v>
      </c>
      <c r="C81" s="76">
        <f>SUM(C75:C80)</f>
        <v>0.99999999999999989</v>
      </c>
      <c r="D81" s="2"/>
      <c r="E81" s="2"/>
      <c r="F81" s="3"/>
    </row>
    <row r="82" spans="1:6" ht="12" customHeight="1">
      <c r="A82" s="7"/>
      <c r="B82" s="6"/>
      <c r="C82" s="6"/>
      <c r="D82" s="6"/>
      <c r="E82" s="6"/>
      <c r="F82" s="3"/>
    </row>
    <row r="83" spans="1:6" ht="15">
      <c r="A83" s="8"/>
      <c r="B83" s="6"/>
      <c r="C83" s="6"/>
      <c r="D83" s="6"/>
      <c r="E83" s="6"/>
      <c r="F83" s="3"/>
    </row>
    <row r="84" spans="1:6" ht="12" customHeight="1">
      <c r="A84" s="13"/>
      <c r="B84" s="12" t="s">
        <v>57</v>
      </c>
      <c r="C84" s="13"/>
      <c r="D84" s="13"/>
      <c r="E84" s="2"/>
      <c r="F84" s="3"/>
    </row>
    <row r="85" spans="1:6" ht="12" customHeight="1">
      <c r="A85" s="71" t="s">
        <v>103</v>
      </c>
      <c r="B85" s="77">
        <v>30</v>
      </c>
      <c r="C85" s="77">
        <v>35</v>
      </c>
      <c r="D85" s="79">
        <v>40</v>
      </c>
      <c r="E85" s="11"/>
      <c r="F85" s="4"/>
    </row>
    <row r="86" spans="1:6" ht="15">
      <c r="A86" s="78" t="s">
        <v>88</v>
      </c>
      <c r="B86" s="18">
        <f>$F$60/B85</f>
        <v>18589.724999999999</v>
      </c>
      <c r="C86" s="18">
        <f t="shared" ref="C86:D86" si="1">$F$60/C85</f>
        <v>15934.05</v>
      </c>
      <c r="D86" s="80">
        <f t="shared" si="1"/>
        <v>13942.293750000001</v>
      </c>
      <c r="E86" s="11"/>
      <c r="F86" s="4"/>
    </row>
    <row r="87" spans="1:6" ht="15.6" customHeight="1">
      <c r="A87" s="10" t="s">
        <v>58</v>
      </c>
      <c r="B87" s="5"/>
      <c r="C87" s="5"/>
      <c r="D87" s="5"/>
      <c r="E87" s="5"/>
      <c r="F87" s="5"/>
    </row>
  </sheetData>
  <mergeCells count="8">
    <mergeCell ref="A16:F16"/>
    <mergeCell ref="A73:B73"/>
    <mergeCell ref="D8:E8"/>
    <mergeCell ref="D9:E9"/>
    <mergeCell ref="D10:E10"/>
    <mergeCell ref="D12:E12"/>
    <mergeCell ref="D13:E13"/>
    <mergeCell ref="D14:E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DE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cp:lastPrinted>2021-01-05T20:59:12Z</cp:lastPrinted>
  <dcterms:created xsi:type="dcterms:W3CDTF">2020-11-27T12:49:26Z</dcterms:created>
  <dcterms:modified xsi:type="dcterms:W3CDTF">2021-02-01T03:14:20Z</dcterms:modified>
</cp:coreProperties>
</file>