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25200" windowHeight="1138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57" i="1"/>
  <c r="G56" i="1"/>
  <c r="G55" i="1"/>
  <c r="G58" i="1" s="1"/>
  <c r="F50" i="1"/>
  <c r="G50" i="1" s="1"/>
  <c r="G49" i="1"/>
  <c r="G48" i="1"/>
  <c r="G47" i="1"/>
  <c r="G46" i="1"/>
  <c r="G45" i="1"/>
  <c r="G44" i="1"/>
  <c r="G29" i="1"/>
  <c r="G28" i="1"/>
  <c r="G27" i="1"/>
  <c r="G26" i="1"/>
  <c r="G25" i="1"/>
  <c r="G24" i="1"/>
  <c r="G23" i="1"/>
  <c r="G22" i="1"/>
  <c r="G12" i="1"/>
  <c r="G30" i="1" l="1"/>
  <c r="G51" i="1"/>
  <c r="G63" i="1"/>
  <c r="C81" i="1"/>
  <c r="C80" i="1" l="1"/>
  <c r="G40" i="1"/>
  <c r="C79" i="1" s="1"/>
  <c r="C77" i="1"/>
  <c r="G35" i="1" l="1"/>
  <c r="G60" i="1" s="1"/>
  <c r="G61" i="1" l="1"/>
  <c r="G62" i="1" l="1"/>
  <c r="G64" i="1" s="1"/>
  <c r="C82" i="1"/>
  <c r="C88" i="1" l="1"/>
  <c r="C83" i="1"/>
  <c r="D82" i="1" s="1"/>
  <c r="D88" i="1"/>
  <c r="E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<sst xmlns="http://schemas.openxmlformats.org/spreadsheetml/2006/main" count="147" uniqueCount="102">
  <si>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</si>
  <si>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</si>
  <si>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</si>
  <si>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</si>
  <si>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</si>
  <si>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</si>
  <si>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</si>
  <si>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</si>
  <si>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</si>
  <si>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</si>
  <si>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</si>
  <si>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</si>
  <si>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</si>
  <si>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</si>
  <si>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</si>
  <si>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</si>
  <si>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</si>
  <si>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</si>
  <si>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</si>
  <si>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</si>
  <si>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</si>
  <si>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</si>
  <si>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</si>
  <si>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</si>
  <si>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</si>
  <si>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</si>
  <si>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</si>
  <si>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</si>
  <si>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</si>
  <si>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</si>
  <si>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</si>
  <si>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</si>
  <si>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</si>
  <si>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</si>
  <si>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</si>
  <si>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</si>
  <si>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</si>
  <si>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</si>
  <si>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</si>
  <si>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</si>
  <si>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</si>
  <si>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</si>
  <si>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</si>
  <si>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</si>
  <si>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</si>
  <si>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</si>
  <si>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</si>
  <si>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</si>
  <si>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</si>
  <si>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</si>
  <si>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</si>
  <si>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</si>
  <si>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</si>
  <si>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Septiembre</t>
  </si>
  <si>
    <t>PRECIO ESPERADO ($/KG)</t>
  </si>
  <si>
    <t>B. O'Higgins</t>
  </si>
  <si>
    <t>2.  Precio de Insumos corresponde a  precios  colocados en el predio del agricultor.</t>
  </si>
  <si>
    <t>Rendimiento (Un/hà)</t>
  </si>
  <si>
    <t>Costo unitario ($/Un) (*)</t>
  </si>
  <si>
    <t>BOVINOS DE CARNE</t>
  </si>
  <si>
    <t>Criollo</t>
  </si>
  <si>
    <t>Medio</t>
  </si>
  <si>
    <t xml:space="preserve">Abril </t>
  </si>
  <si>
    <t>Mercado regional</t>
  </si>
  <si>
    <t>mayo - junio</t>
  </si>
  <si>
    <t>Sequia</t>
  </si>
  <si>
    <t>RENDIMIENTO (Kg / 8 Novillo.)</t>
  </si>
  <si>
    <t>Labores Rebaño</t>
  </si>
  <si>
    <t>Areteo con DIIO</t>
  </si>
  <si>
    <t>Marzo</t>
  </si>
  <si>
    <t>Alimentación</t>
  </si>
  <si>
    <t>Enero-Diciembre</t>
  </si>
  <si>
    <t>Desparasitación</t>
  </si>
  <si>
    <t>Marzo y Septiembre</t>
  </si>
  <si>
    <t>Vacunación</t>
  </si>
  <si>
    <t>Pesaje de animales</t>
  </si>
  <si>
    <t>Declaración de existencia y movimiento animal</t>
  </si>
  <si>
    <t>Mayo - Agosto</t>
  </si>
  <si>
    <t>Evaluación de hembras al encaste</t>
  </si>
  <si>
    <t>Traslados a pradera de rulo</t>
  </si>
  <si>
    <t>Antiparasitario (1cc x c/50 kg) 2 dosis Microdes Plus 500 cc</t>
  </si>
  <si>
    <t>cc</t>
  </si>
  <si>
    <t>Vacunas Clostribac 8 Gold (2cc x animal &gt;6 meses)</t>
  </si>
  <si>
    <t>Fardos de caña maiz</t>
  </si>
  <si>
    <t>Marzo-Agosto</t>
  </si>
  <si>
    <t>Guano de Broiler</t>
  </si>
  <si>
    <t>m3</t>
  </si>
  <si>
    <t>Arriendo de talaje</t>
  </si>
  <si>
    <t>Septiembre-Febrero</t>
  </si>
  <si>
    <t>Medicamentos emergencias</t>
  </si>
  <si>
    <t>Aretes</t>
  </si>
  <si>
    <t>unidad</t>
  </si>
  <si>
    <t>Traslados a ferias</t>
  </si>
  <si>
    <t>Mayo - Junio</t>
  </si>
  <si>
    <t>Comision y gastos Feria (limpieza de corrales, camion, etc)</t>
  </si>
  <si>
    <t>Asesoria Veterinario</t>
  </si>
  <si>
    <t>marzo - septiembre</t>
  </si>
  <si>
    <t>3. Precio esperado por ventas corresponde a precio colocado en Feria Melipilla.</t>
  </si>
  <si>
    <t>COSTOS DIRECTOS DE PRODUCCIÓN 8 NOVILLOS  (INCLUYE IVA)</t>
  </si>
  <si>
    <t>Rengo</t>
  </si>
  <si>
    <t>Rengo-Quinta de Tilcoco-Malloa</t>
  </si>
  <si>
    <t>FECHA DE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</si>
</sst>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9"/>
      <color theme="1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166" fontId="20" fillId="0" borderId="19" applyFont="0" applyFill="0" applyBorder="0" applyAlignment="0" applyProtection="0"/>
    <xf numFmtId="166" fontId="1" fillId="0" borderId="19" applyFont="0" applyFill="0" applyBorder="0" applyAlignment="0" applyProtection="0"/>
    <xf numFmtId="41" fontId="24" fillId="0" borderId="0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49" fontId="2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2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6" fillId="2" borderId="6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49" fontId="2" fillId="3" borderId="56" xfId="0" applyNumberFormat="1" applyFont="1" applyFill="1" applyBorder="1" applyAlignment="1">
      <alignment vertical="center" wrapText="1"/>
    </xf>
    <xf numFmtId="0" fontId="3" fillId="2" borderId="57" xfId="0" applyFont="1" applyFill="1" applyBorder="1" applyAlignment="1">
      <alignment wrapText="1"/>
    </xf>
    <xf numFmtId="49" fontId="5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1" applyNumberFormat="1" applyFont="1" applyFill="1" applyBorder="1" applyAlignment="1">
      <alignment horizontal="center" wrapText="1"/>
    </xf>
    <xf numFmtId="49" fontId="8" fillId="3" borderId="58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horizontal="center" vertical="center"/>
    </xf>
    <xf numFmtId="165" fontId="13" fillId="8" borderId="37" xfId="0" applyNumberFormat="1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7" fontId="21" fillId="10" borderId="5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0" fontId="22" fillId="0" borderId="55" xfId="0" applyFont="1" applyFill="1" applyBorder="1" applyAlignment="1">
      <alignment wrapText="1"/>
    </xf>
    <xf numFmtId="0" fontId="21" fillId="0" borderId="55" xfId="0" applyFont="1" applyFill="1" applyBorder="1" applyAlignment="1">
      <alignment horizontal="center" wrapText="1"/>
    </xf>
    <xf numFmtId="3" fontId="21" fillId="0" borderId="55" xfId="0" applyNumberFormat="1" applyFont="1" applyFill="1" applyBorder="1" applyAlignment="1">
      <alignment horizontal="center" wrapText="1"/>
    </xf>
    <xf numFmtId="49" fontId="2" fillId="3" borderId="59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horizontal="center" vertical="center" wrapText="1"/>
    </xf>
    <xf numFmtId="49" fontId="4" fillId="3" borderId="58" xfId="0" applyNumberFormat="1" applyFont="1" applyFill="1" applyBorder="1" applyAlignment="1">
      <alignment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vertical="center"/>
    </xf>
    <xf numFmtId="3" fontId="4" fillId="3" borderId="58" xfId="0" applyNumberFormat="1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2" borderId="55" xfId="0" applyFont="1" applyFill="1" applyBorder="1" applyAlignment="1">
      <alignment horizontal="center" vertical="center"/>
    </xf>
    <xf numFmtId="3" fontId="3" fillId="2" borderId="55" xfId="0" applyNumberFormat="1" applyFont="1" applyFill="1" applyBorder="1" applyAlignment="1">
      <alignment vertical="center"/>
    </xf>
    <xf numFmtId="0" fontId="21" fillId="0" borderId="55" xfId="0" applyFont="1" applyBorder="1" applyAlignment="1">
      <alignment horizontal="center" vertical="center" wrapText="1"/>
    </xf>
    <xf numFmtId="3" fontId="23" fillId="0" borderId="55" xfId="0" applyNumberFormat="1" applyFont="1" applyFill="1" applyBorder="1" applyAlignment="1">
      <alignment horizontal="right" wrapText="1"/>
    </xf>
    <xf numFmtId="3" fontId="19" fillId="0" borderId="55" xfId="1" applyNumberFormat="1" applyFont="1" applyFill="1" applyBorder="1" applyAlignment="1">
      <alignment horizontal="right" wrapText="1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 wrapText="1"/>
    </xf>
    <xf numFmtId="3" fontId="19" fillId="0" borderId="55" xfId="1" applyNumberFormat="1" applyFont="1" applyFill="1" applyBorder="1" applyAlignment="1">
      <alignment wrapText="1"/>
    </xf>
    <xf numFmtId="49" fontId="2" fillId="3" borderId="11" xfId="0" applyNumberFormat="1" applyFont="1" applyFill="1" applyBorder="1" applyAlignment="1">
      <alignment vertical="center"/>
    </xf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49" fontId="5" fillId="2" borderId="5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1" fontId="13" fillId="8" borderId="51" xfId="3" applyFont="1" applyFill="1" applyBorder="1" applyAlignment="1">
      <alignment vertical="center"/>
    </xf>
    <xf numFmtId="41" fontId="13" fillId="8" borderId="52" xfId="3" applyFont="1" applyFill="1" applyBorder="1" applyAlignment="1">
      <alignment vertical="center"/>
    </xf>
  </cellXfs>
  <cellStyles count="4">
    <cellStyle name="Millares [0]" xfId="3" builtinId="6"/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814389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="120" zoomScaleNormal="120" workbookViewId="0">
      <selection activeCell="C87" sqref="C87:E87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98" t="s">
        <v>0</v>
      </c>
      <c r="C9" s="110" t="s">
        <v>59</v>
      </c>
      <c r="D9" s="6"/>
      <c r="E9" s="140" t="s">
        <v>66</v>
      </c>
      <c r="F9" s="141"/>
      <c r="G9" s="112">
        <v>2000</v>
      </c>
    </row>
    <row r="10" spans="1:7" ht="21.75" customHeight="1">
      <c r="A10" s="52"/>
      <c r="B10" s="100" t="s">
        <v>1</v>
      </c>
      <c r="C10" s="110" t="s">
        <v>60</v>
      </c>
      <c r="D10" s="94"/>
      <c r="E10" s="138" t="s">
        <v>2</v>
      </c>
      <c r="F10" s="139"/>
      <c r="G10" s="95" t="s">
        <v>62</v>
      </c>
    </row>
    <row r="11" spans="1:7" ht="18" customHeight="1">
      <c r="A11" s="52"/>
      <c r="B11" s="100" t="s">
        <v>50</v>
      </c>
      <c r="C11" s="110" t="s">
        <v>61</v>
      </c>
      <c r="D11" s="94"/>
      <c r="E11" s="138" t="s">
        <v>54</v>
      </c>
      <c r="F11" s="139"/>
      <c r="G11" s="97">
        <f>1500*1.19</f>
        <v>1785</v>
      </c>
    </row>
    <row r="12" spans="1:7" ht="11.25" customHeight="1">
      <c r="A12" s="52"/>
      <c r="B12" s="100" t="s">
        <v>51</v>
      </c>
      <c r="C12" s="110" t="s">
        <v>55</v>
      </c>
      <c r="D12" s="94"/>
      <c r="E12" s="146" t="s">
        <v>3</v>
      </c>
      <c r="F12" s="147"/>
      <c r="G12" s="96">
        <f>+G11*G9</f>
        <v>3570000</v>
      </c>
    </row>
    <row r="13" spans="1:7" ht="27" customHeight="1">
      <c r="A13" s="52"/>
      <c r="B13" s="100" t="s">
        <v>52</v>
      </c>
      <c r="C13" s="110" t="s">
        <v>99</v>
      </c>
      <c r="D13" s="94"/>
      <c r="E13" s="136" t="s">
        <v>4</v>
      </c>
      <c r="F13" s="137"/>
      <c r="G13" s="7" t="s">
        <v>63</v>
      </c>
    </row>
    <row r="14" spans="1:7" ht="25.5" customHeight="1">
      <c r="A14" s="52"/>
      <c r="B14" s="100" t="s">
        <v>5</v>
      </c>
      <c r="C14" s="125" t="s">
        <v>100</v>
      </c>
      <c r="D14" s="94"/>
      <c r="E14" s="136" t="s">
        <v>101</v>
      </c>
      <c r="F14" s="137"/>
      <c r="G14" s="95" t="s">
        <v>64</v>
      </c>
    </row>
    <row r="15" spans="1:7" ht="25.5" customHeight="1">
      <c r="A15" s="52"/>
      <c r="B15" s="100" t="s">
        <v>6</v>
      </c>
      <c r="C15" s="111">
        <v>44228</v>
      </c>
      <c r="D15" s="94"/>
      <c r="E15" s="142" t="s">
        <v>7</v>
      </c>
      <c r="F15" s="143"/>
      <c r="G15" s="7" t="s">
        <v>65</v>
      </c>
    </row>
    <row r="16" spans="1:7" ht="12" customHeight="1">
      <c r="A16" s="2"/>
      <c r="B16" s="99"/>
      <c r="C16" s="8"/>
      <c r="D16" s="9"/>
      <c r="E16" s="10"/>
      <c r="F16" s="10"/>
      <c r="G16" s="11"/>
    </row>
    <row r="17" spans="1:7" ht="12" customHeight="1">
      <c r="A17" s="12"/>
      <c r="B17" s="144" t="s">
        <v>98</v>
      </c>
      <c r="C17" s="145"/>
      <c r="D17" s="145"/>
      <c r="E17" s="145"/>
      <c r="F17" s="145"/>
      <c r="G17" s="145"/>
    </row>
    <row r="18" spans="1:7" ht="12" customHeight="1">
      <c r="A18" s="2"/>
      <c r="B18" s="13"/>
      <c r="C18" s="14"/>
      <c r="D18" s="14"/>
      <c r="E18" s="14"/>
      <c r="F18" s="15"/>
      <c r="G18" s="15"/>
    </row>
    <row r="19" spans="1:7" ht="12" customHeight="1">
      <c r="A19" s="5"/>
      <c r="B19" s="16" t="s">
        <v>8</v>
      </c>
      <c r="C19" s="17"/>
      <c r="D19" s="18"/>
      <c r="E19" s="18"/>
      <c r="F19" s="18"/>
      <c r="G19" s="18"/>
    </row>
    <row r="20" spans="1:7" ht="24" customHeight="1">
      <c r="A20" s="12"/>
      <c r="B20" s="19" t="s">
        <v>9</v>
      </c>
      <c r="C20" s="19" t="s">
        <v>10</v>
      </c>
      <c r="D20" s="19" t="s">
        <v>11</v>
      </c>
      <c r="E20" s="19" t="s">
        <v>12</v>
      </c>
      <c r="F20" s="19" t="s">
        <v>13</v>
      </c>
      <c r="G20" s="19" t="s">
        <v>14</v>
      </c>
    </row>
    <row r="21" spans="1:7" ht="12.75" customHeight="1">
      <c r="A21" s="12"/>
      <c r="B21" s="113" t="s">
        <v>67</v>
      </c>
      <c r="C21" s="114"/>
      <c r="D21" s="114"/>
      <c r="E21" s="114"/>
      <c r="F21" s="115"/>
      <c r="G21" s="126"/>
    </row>
    <row r="22" spans="1:7" ht="15">
      <c r="A22" s="12"/>
      <c r="B22" s="101" t="s">
        <v>68</v>
      </c>
      <c r="C22" s="102" t="s">
        <v>15</v>
      </c>
      <c r="D22" s="102">
        <v>0.25</v>
      </c>
      <c r="E22" s="102" t="s">
        <v>69</v>
      </c>
      <c r="F22" s="103">
        <v>20000</v>
      </c>
      <c r="G22" s="127">
        <f t="shared" ref="G22:G29" si="0">+F22*D22</f>
        <v>5000</v>
      </c>
    </row>
    <row r="23" spans="1:7" ht="12.75" customHeight="1">
      <c r="A23" s="12"/>
      <c r="B23" s="101" t="s">
        <v>70</v>
      </c>
      <c r="C23" s="102" t="s">
        <v>15</v>
      </c>
      <c r="D23" s="102">
        <v>30</v>
      </c>
      <c r="E23" s="102" t="s">
        <v>71</v>
      </c>
      <c r="F23" s="103">
        <v>20000</v>
      </c>
      <c r="G23" s="127">
        <f t="shared" si="0"/>
        <v>600000</v>
      </c>
    </row>
    <row r="24" spans="1:7" ht="12.75" customHeight="1">
      <c r="A24" s="12"/>
      <c r="B24" s="101" t="s">
        <v>72</v>
      </c>
      <c r="C24" s="102" t="s">
        <v>15</v>
      </c>
      <c r="D24" s="102">
        <v>0.5</v>
      </c>
      <c r="E24" s="102" t="s">
        <v>73</v>
      </c>
      <c r="F24" s="103">
        <v>20000</v>
      </c>
      <c r="G24" s="127">
        <f t="shared" si="0"/>
        <v>10000</v>
      </c>
    </row>
    <row r="25" spans="1:7" ht="12" customHeight="1">
      <c r="A25" s="2"/>
      <c r="B25" s="101" t="s">
        <v>74</v>
      </c>
      <c r="C25" s="102" t="s">
        <v>15</v>
      </c>
      <c r="D25" s="102">
        <v>0.5</v>
      </c>
      <c r="E25" s="102" t="s">
        <v>73</v>
      </c>
      <c r="F25" s="103">
        <v>20000</v>
      </c>
      <c r="G25" s="127">
        <f t="shared" si="0"/>
        <v>10000</v>
      </c>
    </row>
    <row r="26" spans="1:7" ht="12" customHeight="1">
      <c r="A26" s="5"/>
      <c r="B26" s="101" t="s">
        <v>75</v>
      </c>
      <c r="C26" s="102" t="s">
        <v>15</v>
      </c>
      <c r="D26" s="102">
        <v>1</v>
      </c>
      <c r="E26" s="102" t="s">
        <v>69</v>
      </c>
      <c r="F26" s="103">
        <v>20000</v>
      </c>
      <c r="G26" s="127">
        <f t="shared" si="0"/>
        <v>20000</v>
      </c>
    </row>
    <row r="27" spans="1:7" ht="24" customHeight="1">
      <c r="A27" s="5"/>
      <c r="B27" s="101" t="s">
        <v>76</v>
      </c>
      <c r="C27" s="102" t="s">
        <v>15</v>
      </c>
      <c r="D27" s="102">
        <v>0.5</v>
      </c>
      <c r="E27" s="102" t="s">
        <v>77</v>
      </c>
      <c r="F27" s="103">
        <v>20000</v>
      </c>
      <c r="G27" s="127">
        <f t="shared" si="0"/>
        <v>10000</v>
      </c>
    </row>
    <row r="28" spans="1:7" ht="12" customHeight="1">
      <c r="A28" s="5"/>
      <c r="B28" s="101" t="s">
        <v>78</v>
      </c>
      <c r="C28" s="102" t="s">
        <v>15</v>
      </c>
      <c r="D28" s="102">
        <v>0.5</v>
      </c>
      <c r="E28" s="102" t="s">
        <v>53</v>
      </c>
      <c r="F28" s="103">
        <v>20000</v>
      </c>
      <c r="G28" s="127">
        <f t="shared" si="0"/>
        <v>10000</v>
      </c>
    </row>
    <row r="29" spans="1:7" ht="12" customHeight="1">
      <c r="A29" s="5"/>
      <c r="B29" s="101" t="s">
        <v>79</v>
      </c>
      <c r="C29" s="102" t="s">
        <v>15</v>
      </c>
      <c r="D29" s="102">
        <v>2</v>
      </c>
      <c r="E29" s="102" t="s">
        <v>53</v>
      </c>
      <c r="F29" s="103">
        <v>20000</v>
      </c>
      <c r="G29" s="127">
        <f t="shared" si="0"/>
        <v>40000</v>
      </c>
    </row>
    <row r="30" spans="1:7" ht="12.75" customHeight="1">
      <c r="A30" s="12"/>
      <c r="B30" s="20" t="s">
        <v>16</v>
      </c>
      <c r="C30" s="21"/>
      <c r="D30" s="21"/>
      <c r="E30" s="21"/>
      <c r="F30" s="22"/>
      <c r="G30" s="128">
        <f>SUM(G21:G29)</f>
        <v>705000</v>
      </c>
    </row>
    <row r="31" spans="1:7" ht="14.25" customHeight="1">
      <c r="A31" s="12"/>
      <c r="B31" s="13"/>
      <c r="C31" s="15"/>
      <c r="D31" s="15"/>
      <c r="E31" s="15"/>
      <c r="F31" s="23"/>
      <c r="G31" s="23"/>
    </row>
    <row r="32" spans="1:7" ht="12.75" customHeight="1">
      <c r="A32" s="12"/>
      <c r="B32" s="24" t="s">
        <v>17</v>
      </c>
      <c r="C32" s="25"/>
      <c r="D32" s="26"/>
      <c r="E32" s="26"/>
      <c r="F32" s="27"/>
      <c r="G32" s="27"/>
    </row>
    <row r="33" spans="1:11" ht="25.5" customHeight="1">
      <c r="A33" s="5"/>
      <c r="B33" s="116" t="s">
        <v>9</v>
      </c>
      <c r="C33" s="117" t="s">
        <v>10</v>
      </c>
      <c r="D33" s="117" t="s">
        <v>11</v>
      </c>
      <c r="E33" s="116" t="s">
        <v>12</v>
      </c>
      <c r="F33" s="117" t="s">
        <v>13</v>
      </c>
      <c r="G33" s="116" t="s">
        <v>14</v>
      </c>
    </row>
    <row r="34" spans="1:11" ht="12" customHeight="1">
      <c r="A34" s="52"/>
      <c r="B34" s="122"/>
      <c r="C34" s="123"/>
      <c r="D34" s="123"/>
      <c r="E34" s="123"/>
      <c r="F34" s="124"/>
      <c r="G34" s="124"/>
    </row>
    <row r="35" spans="1:11" ht="12" customHeight="1">
      <c r="A35" s="5"/>
      <c r="B35" s="118" t="s">
        <v>18</v>
      </c>
      <c r="C35" s="119"/>
      <c r="D35" s="119"/>
      <c r="E35" s="119"/>
      <c r="F35" s="120"/>
      <c r="G35" s="121">
        <f>SUM(G34)</f>
        <v>0</v>
      </c>
    </row>
    <row r="36" spans="1:11" ht="15.75" customHeight="1">
      <c r="A36" s="5"/>
      <c r="B36" s="28"/>
      <c r="C36" s="29"/>
      <c r="D36" s="29"/>
      <c r="E36" s="29"/>
      <c r="F36" s="30"/>
      <c r="G36" s="30"/>
      <c r="K36" s="93"/>
    </row>
    <row r="37" spans="1:11" ht="12.75" customHeight="1">
      <c r="A37" s="12"/>
      <c r="B37" s="24" t="s">
        <v>19</v>
      </c>
      <c r="C37" s="25"/>
      <c r="D37" s="26"/>
      <c r="E37" s="26"/>
      <c r="F37" s="27"/>
      <c r="G37" s="27"/>
      <c r="K37" s="93"/>
    </row>
    <row r="38" spans="1:11" ht="21" customHeight="1">
      <c r="A38" s="12"/>
      <c r="B38" s="31" t="s">
        <v>9</v>
      </c>
      <c r="C38" s="31" t="s">
        <v>10</v>
      </c>
      <c r="D38" s="31" t="s">
        <v>11</v>
      </c>
      <c r="E38" s="31" t="s">
        <v>12</v>
      </c>
      <c r="F38" s="32" t="s">
        <v>13</v>
      </c>
      <c r="G38" s="31" t="s">
        <v>14</v>
      </c>
    </row>
    <row r="39" spans="1:11" ht="12.75" customHeight="1">
      <c r="A39" s="12"/>
      <c r="B39" s="101"/>
      <c r="C39" s="102"/>
      <c r="D39" s="102"/>
      <c r="E39" s="102"/>
      <c r="F39" s="103"/>
      <c r="G39" s="103"/>
    </row>
    <row r="40" spans="1:11" ht="12" customHeight="1">
      <c r="A40" s="52"/>
      <c r="B40" s="104" t="s">
        <v>20</v>
      </c>
      <c r="C40" s="105"/>
      <c r="D40" s="105"/>
      <c r="E40" s="105"/>
      <c r="F40" s="106"/>
      <c r="G40" s="107">
        <f>SUM(G39:G39)</f>
        <v>0</v>
      </c>
    </row>
    <row r="41" spans="1:11" ht="12" customHeight="1">
      <c r="A41" s="52"/>
      <c r="B41" s="28"/>
      <c r="C41" s="29"/>
      <c r="D41" s="29"/>
      <c r="E41" s="29"/>
      <c r="F41" s="30"/>
      <c r="G41" s="30"/>
    </row>
    <row r="42" spans="1:11" ht="12.75" customHeight="1">
      <c r="A42" s="52"/>
      <c r="B42" s="24" t="s">
        <v>21</v>
      </c>
      <c r="C42" s="25"/>
      <c r="D42" s="26"/>
      <c r="E42" s="26"/>
      <c r="F42" s="27"/>
      <c r="G42" s="27"/>
    </row>
    <row r="43" spans="1:11" ht="12" customHeight="1">
      <c r="A43" s="52"/>
      <c r="B43" s="32" t="s">
        <v>22</v>
      </c>
      <c r="C43" s="32" t="s">
        <v>23</v>
      </c>
      <c r="D43" s="32" t="s">
        <v>24</v>
      </c>
      <c r="E43" s="32" t="s">
        <v>12</v>
      </c>
      <c r="F43" s="32" t="s">
        <v>13</v>
      </c>
      <c r="G43" s="131" t="s">
        <v>14</v>
      </c>
    </row>
    <row r="44" spans="1:11" ht="12" customHeight="1">
      <c r="A44" s="52"/>
      <c r="B44" s="101" t="s">
        <v>80</v>
      </c>
      <c r="C44" s="102" t="s">
        <v>81</v>
      </c>
      <c r="D44" s="102">
        <v>160</v>
      </c>
      <c r="E44" s="102" t="s">
        <v>73</v>
      </c>
      <c r="F44" s="103">
        <v>70</v>
      </c>
      <c r="G44" s="132">
        <f>D44*F44</f>
        <v>11200</v>
      </c>
    </row>
    <row r="45" spans="1:11" ht="12" customHeight="1">
      <c r="A45" s="52"/>
      <c r="B45" s="101" t="s">
        <v>82</v>
      </c>
      <c r="C45" s="102" t="s">
        <v>81</v>
      </c>
      <c r="D45" s="102">
        <v>40</v>
      </c>
      <c r="E45" s="102" t="s">
        <v>73</v>
      </c>
      <c r="F45" s="103">
        <v>365</v>
      </c>
      <c r="G45" s="132">
        <f t="shared" ref="G45:G50" si="1">D45*F45</f>
        <v>14600</v>
      </c>
    </row>
    <row r="46" spans="1:11" ht="12" customHeight="1">
      <c r="A46" s="52"/>
      <c r="B46" s="101" t="s">
        <v>83</v>
      </c>
      <c r="C46" s="102" t="s">
        <v>10</v>
      </c>
      <c r="D46" s="102">
        <v>400</v>
      </c>
      <c r="E46" s="102" t="s">
        <v>84</v>
      </c>
      <c r="F46" s="103">
        <v>1500</v>
      </c>
      <c r="G46" s="132">
        <f t="shared" si="1"/>
        <v>600000</v>
      </c>
    </row>
    <row r="47" spans="1:11" ht="12" customHeight="1">
      <c r="A47" s="52"/>
      <c r="B47" s="101" t="s">
        <v>85</v>
      </c>
      <c r="C47" s="102" t="s">
        <v>86</v>
      </c>
      <c r="D47" s="102">
        <v>20</v>
      </c>
      <c r="E47" s="102" t="s">
        <v>84</v>
      </c>
      <c r="F47" s="103">
        <v>8330</v>
      </c>
      <c r="G47" s="132">
        <f t="shared" si="1"/>
        <v>166600</v>
      </c>
    </row>
    <row r="48" spans="1:11" ht="12" customHeight="1">
      <c r="A48" s="52"/>
      <c r="B48" s="101" t="s">
        <v>87</v>
      </c>
      <c r="C48" s="102" t="s">
        <v>10</v>
      </c>
      <c r="D48" s="102">
        <v>40</v>
      </c>
      <c r="E48" s="102" t="s">
        <v>88</v>
      </c>
      <c r="F48" s="103">
        <v>5000</v>
      </c>
      <c r="G48" s="132">
        <f t="shared" si="1"/>
        <v>200000</v>
      </c>
    </row>
    <row r="49" spans="1:7" ht="12.75" customHeight="1">
      <c r="A49" s="52"/>
      <c r="B49" s="101" t="s">
        <v>89</v>
      </c>
      <c r="C49" s="102" t="s">
        <v>10</v>
      </c>
      <c r="D49" s="102">
        <v>20</v>
      </c>
      <c r="E49" s="102" t="s">
        <v>71</v>
      </c>
      <c r="F49" s="103">
        <v>4000</v>
      </c>
      <c r="G49" s="132">
        <f t="shared" si="1"/>
        <v>80000</v>
      </c>
    </row>
    <row r="50" spans="1:7" ht="15" customHeight="1">
      <c r="A50" s="52"/>
      <c r="B50" s="101" t="s">
        <v>90</v>
      </c>
      <c r="C50" s="102" t="s">
        <v>91</v>
      </c>
      <c r="D50" s="102">
        <v>8</v>
      </c>
      <c r="E50" s="102" t="s">
        <v>69</v>
      </c>
      <c r="F50" s="103">
        <f>2500*1.19</f>
        <v>2975</v>
      </c>
      <c r="G50" s="132">
        <f t="shared" si="1"/>
        <v>23800</v>
      </c>
    </row>
    <row r="51" spans="1:7" ht="11.25" customHeight="1">
      <c r="B51" s="33" t="s">
        <v>25</v>
      </c>
      <c r="C51" s="34"/>
      <c r="D51" s="34"/>
      <c r="E51" s="34"/>
      <c r="F51" s="35"/>
      <c r="G51" s="129">
        <f>SUM(G44:G50)</f>
        <v>1096200</v>
      </c>
    </row>
    <row r="52" spans="1:7" ht="11.25" customHeight="1">
      <c r="B52" s="28"/>
      <c r="C52" s="29"/>
      <c r="D52" s="29"/>
      <c r="E52" s="36"/>
      <c r="F52" s="30"/>
      <c r="G52" s="30"/>
    </row>
    <row r="53" spans="1:7" ht="11.25" customHeight="1">
      <c r="B53" s="24" t="s">
        <v>26</v>
      </c>
      <c r="C53" s="25"/>
      <c r="D53" s="26"/>
      <c r="E53" s="26"/>
      <c r="F53" s="27"/>
      <c r="G53" s="27"/>
    </row>
    <row r="54" spans="1:7" ht="11.25" customHeight="1">
      <c r="B54" s="31" t="s">
        <v>27</v>
      </c>
      <c r="C54" s="32" t="s">
        <v>23</v>
      </c>
      <c r="D54" s="32" t="s">
        <v>24</v>
      </c>
      <c r="E54" s="31" t="s">
        <v>12</v>
      </c>
      <c r="F54" s="32" t="s">
        <v>13</v>
      </c>
      <c r="G54" s="133" t="s">
        <v>14</v>
      </c>
    </row>
    <row r="55" spans="1:7" ht="11.25" customHeight="1">
      <c r="B55" s="101" t="s">
        <v>92</v>
      </c>
      <c r="C55" s="102" t="s">
        <v>91</v>
      </c>
      <c r="D55" s="102">
        <v>8</v>
      </c>
      <c r="E55" s="102" t="s">
        <v>93</v>
      </c>
      <c r="F55" s="103">
        <v>10000</v>
      </c>
      <c r="G55" s="132">
        <f>D55*F55</f>
        <v>80000</v>
      </c>
    </row>
    <row r="56" spans="1:7" ht="11.25" customHeight="1">
      <c r="B56" s="101" t="s">
        <v>94</v>
      </c>
      <c r="C56" s="102" t="s">
        <v>41</v>
      </c>
      <c r="D56" s="102">
        <v>4</v>
      </c>
      <c r="E56" s="102" t="s">
        <v>93</v>
      </c>
      <c r="F56" s="103">
        <v>2618000</v>
      </c>
      <c r="G56" s="132">
        <f>+F56*0.04</f>
        <v>104720</v>
      </c>
    </row>
    <row r="57" spans="1:7" ht="11.25" customHeight="1">
      <c r="B57" s="101" t="s">
        <v>95</v>
      </c>
      <c r="C57" s="102" t="s">
        <v>10</v>
      </c>
      <c r="D57" s="102">
        <v>2</v>
      </c>
      <c r="E57" s="102" t="s">
        <v>96</v>
      </c>
      <c r="F57" s="103">
        <v>60000</v>
      </c>
      <c r="G57" s="132">
        <f>+F57*D57</f>
        <v>120000</v>
      </c>
    </row>
    <row r="58" spans="1:7" ht="11.25" customHeight="1">
      <c r="B58" s="37" t="s">
        <v>28</v>
      </c>
      <c r="C58" s="38"/>
      <c r="D58" s="38"/>
      <c r="E58" s="38"/>
      <c r="F58" s="39"/>
      <c r="G58" s="130">
        <f>SUM(G55:G57)</f>
        <v>304720</v>
      </c>
    </row>
    <row r="59" spans="1:7" ht="11.25" customHeight="1">
      <c r="B59" s="55"/>
      <c r="C59" s="55"/>
      <c r="D59" s="55"/>
      <c r="E59" s="55"/>
      <c r="F59" s="56"/>
      <c r="G59" s="56"/>
    </row>
    <row r="60" spans="1:7" ht="11.25" customHeight="1">
      <c r="B60" s="57" t="s">
        <v>29</v>
      </c>
      <c r="C60" s="58"/>
      <c r="D60" s="58"/>
      <c r="E60" s="58"/>
      <c r="F60" s="58"/>
      <c r="G60" s="59">
        <f>G30+G35+G40+G51+G58</f>
        <v>2105920</v>
      </c>
    </row>
    <row r="61" spans="1:7" ht="11.25" customHeight="1">
      <c r="B61" s="60" t="s">
        <v>30</v>
      </c>
      <c r="C61" s="41"/>
      <c r="D61" s="41"/>
      <c r="E61" s="41"/>
      <c r="F61" s="41"/>
      <c r="G61" s="61">
        <f>G60*0.05</f>
        <v>105296</v>
      </c>
    </row>
    <row r="62" spans="1:7" ht="11.25" customHeight="1">
      <c r="B62" s="62" t="s">
        <v>31</v>
      </c>
      <c r="C62" s="40"/>
      <c r="D62" s="40"/>
      <c r="E62" s="40"/>
      <c r="F62" s="40"/>
      <c r="G62" s="63">
        <f>G61+G60</f>
        <v>2211216</v>
      </c>
    </row>
    <row r="63" spans="1:7" ht="11.25" customHeight="1">
      <c r="B63" s="60" t="s">
        <v>32</v>
      </c>
      <c r="C63" s="41"/>
      <c r="D63" s="41"/>
      <c r="E63" s="41"/>
      <c r="F63" s="41"/>
      <c r="G63" s="61">
        <f>G12</f>
        <v>3570000</v>
      </c>
    </row>
    <row r="64" spans="1:7" ht="11.25" customHeight="1">
      <c r="B64" s="64" t="s">
        <v>33</v>
      </c>
      <c r="C64" s="65"/>
      <c r="D64" s="65"/>
      <c r="E64" s="65"/>
      <c r="F64" s="65"/>
      <c r="G64" s="66">
        <f>G63-G62</f>
        <v>1358784</v>
      </c>
    </row>
    <row r="65" spans="2:7" ht="11.25" customHeight="1">
      <c r="B65" s="53" t="s">
        <v>34</v>
      </c>
      <c r="C65" s="54"/>
      <c r="D65" s="54"/>
      <c r="E65" s="54"/>
      <c r="F65" s="54"/>
      <c r="G65" s="49"/>
    </row>
    <row r="66" spans="2:7" ht="11.25" customHeight="1" thickBot="1">
      <c r="B66" s="67"/>
      <c r="C66" s="54"/>
      <c r="D66" s="54"/>
      <c r="E66" s="54"/>
      <c r="F66" s="54"/>
      <c r="G66" s="49"/>
    </row>
    <row r="67" spans="2:7" ht="11.25" customHeight="1">
      <c r="B67" s="79" t="s">
        <v>35</v>
      </c>
      <c r="C67" s="80"/>
      <c r="D67" s="80"/>
      <c r="E67" s="80"/>
      <c r="F67" s="81"/>
      <c r="G67" s="49"/>
    </row>
    <row r="68" spans="2:7" ht="11.25" customHeight="1">
      <c r="B68" s="82" t="s">
        <v>36</v>
      </c>
      <c r="C68" s="51"/>
      <c r="D68" s="51"/>
      <c r="E68" s="51"/>
      <c r="F68" s="83"/>
      <c r="G68" s="49"/>
    </row>
    <row r="69" spans="2:7" ht="11.25" customHeight="1">
      <c r="B69" s="82" t="s">
        <v>56</v>
      </c>
      <c r="C69" s="51"/>
      <c r="D69" s="51"/>
      <c r="E69" s="51"/>
      <c r="F69" s="83"/>
      <c r="G69" s="49"/>
    </row>
    <row r="70" spans="2:7" ht="11.25" customHeight="1">
      <c r="B70" s="82" t="s">
        <v>97</v>
      </c>
      <c r="C70" s="51"/>
      <c r="D70" s="51"/>
      <c r="E70" s="51"/>
      <c r="F70" s="83"/>
      <c r="G70" s="49"/>
    </row>
    <row r="71" spans="2:7" ht="11.25" customHeight="1">
      <c r="B71" s="82" t="s">
        <v>37</v>
      </c>
      <c r="C71" s="51"/>
      <c r="D71" s="51"/>
      <c r="E71" s="51"/>
      <c r="F71" s="83"/>
      <c r="G71" s="49"/>
    </row>
    <row r="72" spans="2:7" ht="11.25" customHeight="1">
      <c r="B72" s="82" t="s">
        <v>38</v>
      </c>
      <c r="C72" s="51"/>
      <c r="D72" s="51"/>
      <c r="E72" s="51"/>
      <c r="F72" s="83"/>
      <c r="G72" s="49"/>
    </row>
    <row r="73" spans="2:7" ht="11.25" customHeight="1" thickBot="1">
      <c r="B73" s="84"/>
      <c r="C73" s="85"/>
      <c r="D73" s="85"/>
      <c r="E73" s="85"/>
      <c r="F73" s="86"/>
      <c r="G73" s="49"/>
    </row>
    <row r="74" spans="2:7" ht="11.25" customHeight="1">
      <c r="B74" s="77"/>
      <c r="C74" s="51"/>
      <c r="D74" s="51"/>
      <c r="E74" s="51"/>
      <c r="F74" s="51"/>
      <c r="G74" s="49"/>
    </row>
    <row r="75" spans="2:7" ht="11.25" customHeight="1" thickBot="1">
      <c r="B75" s="134" t="s">
        <v>39</v>
      </c>
      <c r="C75" s="135"/>
      <c r="D75" s="76"/>
      <c r="E75" s="42"/>
      <c r="F75" s="42"/>
      <c r="G75" s="49"/>
    </row>
    <row r="76" spans="2:7" ht="11.25" customHeight="1">
      <c r="B76" s="69" t="s">
        <v>27</v>
      </c>
      <c r="C76" s="43" t="s">
        <v>40</v>
      </c>
      <c r="D76" s="70" t="s">
        <v>41</v>
      </c>
      <c r="E76" s="42"/>
      <c r="F76" s="42"/>
      <c r="G76" s="49"/>
    </row>
    <row r="77" spans="2:7" ht="11.25" customHeight="1">
      <c r="B77" s="71" t="s">
        <v>42</v>
      </c>
      <c r="C77" s="44">
        <f>+G30</f>
        <v>705000</v>
      </c>
      <c r="D77" s="72">
        <f>(C77/C83)</f>
        <v>0.31882909675038529</v>
      </c>
      <c r="E77" s="42"/>
      <c r="F77" s="42"/>
      <c r="G77" s="49"/>
    </row>
    <row r="78" spans="2:7" ht="11.25" customHeight="1">
      <c r="B78" s="71" t="s">
        <v>43</v>
      </c>
      <c r="C78" s="45">
        <v>0</v>
      </c>
      <c r="D78" s="72">
        <v>0</v>
      </c>
      <c r="E78" s="42"/>
      <c r="F78" s="42"/>
      <c r="G78" s="49"/>
    </row>
    <row r="79" spans="2:7" ht="11.25" customHeight="1">
      <c r="B79" s="71" t="s">
        <v>44</v>
      </c>
      <c r="C79" s="44">
        <f>+G40</f>
        <v>0</v>
      </c>
      <c r="D79" s="72">
        <f>(C79/C83)</f>
        <v>0</v>
      </c>
      <c r="E79" s="42"/>
      <c r="F79" s="42"/>
      <c r="G79" s="49"/>
    </row>
    <row r="80" spans="2:7" ht="11.25" customHeight="1">
      <c r="B80" s="71" t="s">
        <v>22</v>
      </c>
      <c r="C80" s="44">
        <f>+G51</f>
        <v>1096200</v>
      </c>
      <c r="D80" s="72">
        <f>(C80/C83)</f>
        <v>0.49574532745783317</v>
      </c>
      <c r="E80" s="42"/>
      <c r="F80" s="42"/>
      <c r="G80" s="49"/>
    </row>
    <row r="81" spans="2:7" ht="11.25" customHeight="1">
      <c r="B81" s="71" t="s">
        <v>45</v>
      </c>
      <c r="C81" s="46">
        <f>+G58</f>
        <v>304720</v>
      </c>
      <c r="D81" s="72">
        <f>(C81/C83)</f>
        <v>0.13780652817273392</v>
      </c>
      <c r="E81" s="48"/>
      <c r="F81" s="48"/>
      <c r="G81" s="49"/>
    </row>
    <row r="82" spans="2:7" ht="11.25" customHeight="1">
      <c r="B82" s="71" t="s">
        <v>46</v>
      </c>
      <c r="C82" s="46">
        <f>+G61</f>
        <v>105296</v>
      </c>
      <c r="D82" s="72">
        <f>(C82/C83)</f>
        <v>4.7619047619047616E-2</v>
      </c>
      <c r="E82" s="48"/>
      <c r="F82" s="48"/>
      <c r="G82" s="49"/>
    </row>
    <row r="83" spans="2:7" ht="11.25" customHeight="1" thickBot="1">
      <c r="B83" s="73" t="s">
        <v>47</v>
      </c>
      <c r="C83" s="74">
        <f>SUM(C77:C82)</f>
        <v>2211216</v>
      </c>
      <c r="D83" s="75">
        <f>SUM(D77:D82)</f>
        <v>1</v>
      </c>
      <c r="E83" s="48"/>
      <c r="F83" s="48"/>
      <c r="G83" s="49"/>
    </row>
    <row r="84" spans="2:7" ht="11.25" customHeight="1">
      <c r="B84" s="67"/>
      <c r="C84" s="54"/>
      <c r="D84" s="54"/>
      <c r="E84" s="54"/>
      <c r="F84" s="54"/>
      <c r="G84" s="49"/>
    </row>
    <row r="85" spans="2:7" ht="11.25" customHeight="1">
      <c r="B85" s="68"/>
      <c r="C85" s="54"/>
      <c r="D85" s="54"/>
      <c r="E85" s="54"/>
      <c r="F85" s="54"/>
      <c r="G85" s="49"/>
    </row>
    <row r="86" spans="2:7" ht="11.25" customHeight="1" thickBot="1">
      <c r="B86" s="88"/>
      <c r="C86" s="89" t="s">
        <v>48</v>
      </c>
      <c r="D86" s="90"/>
      <c r="E86" s="91"/>
      <c r="F86" s="47"/>
      <c r="G86" s="49"/>
    </row>
    <row r="87" spans="2:7" ht="11.25" customHeight="1">
      <c r="B87" s="92" t="s">
        <v>57</v>
      </c>
      <c r="C87" s="148">
        <v>1600</v>
      </c>
      <c r="D87" s="148">
        <v>1800</v>
      </c>
      <c r="E87" s="149">
        <v>2000</v>
      </c>
      <c r="F87" s="87"/>
      <c r="G87" s="50"/>
    </row>
    <row r="88" spans="2:7" ht="11.25" customHeight="1" thickBot="1">
      <c r="B88" s="73" t="s">
        <v>58</v>
      </c>
      <c r="C88" s="108">
        <f>(G62/C87)</f>
        <v>1382.01</v>
      </c>
      <c r="D88" s="108">
        <f>(G62/D87)</f>
        <v>1228.4533333333334</v>
      </c>
      <c r="E88" s="109">
        <f>(G62/E87)</f>
        <v>1105.6079999999999</v>
      </c>
      <c r="F88" s="87"/>
      <c r="G88" s="50"/>
    </row>
    <row r="89" spans="2:7" ht="11.25" customHeight="1">
      <c r="B89" s="78" t="s">
        <v>49</v>
      </c>
      <c r="C89" s="51"/>
      <c r="D89" s="51"/>
      <c r="E89" s="51"/>
      <c r="F89" s="51"/>
      <c r="G89" s="51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2021-04-05T13:57:59Z</dcterms:modified>
</cp:coreProperties>
</file>