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hillan\"/>
    </mc:Choice>
  </mc:AlternateContent>
  <bookViews>
    <workbookView xWindow="0" yWindow="0" windowWidth="24000" windowHeight="9135"/>
  </bookViews>
  <sheets>
    <sheet name="BOVINOS DE LECHE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47" i="1"/>
  <c r="G45" i="1"/>
  <c r="G46" i="1"/>
  <c r="G48" i="1"/>
  <c r="G40" i="1"/>
  <c r="G41" i="1"/>
  <c r="G23" i="1"/>
  <c r="G44" i="1" l="1"/>
  <c r="G54" i="1"/>
  <c r="G22" i="1" l="1"/>
  <c r="G39" i="1" l="1"/>
  <c r="G21" i="1"/>
  <c r="G53" i="1"/>
  <c r="G56" i="1" s="1"/>
  <c r="C80" i="1" s="1"/>
  <c r="G34" i="1"/>
  <c r="C78" i="1" s="1"/>
  <c r="G43" i="1"/>
  <c r="G29" i="1"/>
  <c r="C77" i="1" s="1"/>
  <c r="G12" i="1"/>
  <c r="G61" i="1" s="1"/>
  <c r="G24" i="1" l="1"/>
  <c r="G49" i="1"/>
  <c r="C79" i="1" s="1"/>
  <c r="G58" i="1" l="1"/>
  <c r="G59" i="1" s="1"/>
  <c r="C81" i="1" s="1"/>
  <c r="C76" i="1"/>
  <c r="C82" i="1" l="1"/>
  <c r="D80" i="1" s="1"/>
  <c r="G60" i="1"/>
  <c r="G62" i="1" s="1"/>
  <c r="D79" i="1"/>
  <c r="D78" i="1" l="1"/>
  <c r="D82" i="1" s="1"/>
  <c r="D76" i="1"/>
  <c r="D81" i="1"/>
  <c r="E87" i="1"/>
  <c r="C87" i="1"/>
  <c r="D87" i="1"/>
</calcChain>
</file>

<file path=xl/sharedStrings.xml><?xml version="1.0" encoding="utf-8"?>
<sst xmlns="http://schemas.openxmlformats.org/spreadsheetml/2006/main" count="142" uniqueCount="102">
  <si>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</si>
  <si>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</si>
  <si>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</si>
  <si>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</si>
  <si>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</si>
  <si>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</si>
  <si>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</si>
  <si>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</si>
  <si>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</si>
  <si>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</si>
  <si>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</si>
  <si>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</si>
  <si>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</si>
  <si>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</si>
  <si>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</si>
  <si>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</si>
  <si>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</si>
  <si>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</si>
  <si>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</si>
  <si>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</si>
  <si>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</si>
  <si>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</si>
  <si>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</si>
  <si>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</si>
  <si>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</si>
  <si>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</si>
  <si>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</si>
  <si>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</si>
  <si>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</si>
  <si>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</si>
  <si>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</si>
  <si>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</si>
  <si>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</si>
  <si>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</si>
  <si>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</si>
  <si>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</si>
  <si>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</si>
  <si>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</si>
  <si>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</si>
  <si>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</si>
  <si>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</si>
  <si>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</si>
  <si>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</si>
  <si>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</si>
  <si>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</si>
  <si>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</si>
  <si>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</si>
  <si>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</si>
  <si>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</si>
  <si>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</si>
  <si>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</si>
  <si>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</si>
  <si>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ÑUBLE</t>
  </si>
  <si>
    <t>CHILLÁN</t>
  </si>
  <si>
    <t>TODAS LAS COMUNAS DEL ÁREA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</si>
  <si>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</si>
  <si>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MEDIO</t>
  </si>
  <si>
    <t>IVA</t>
  </si>
  <si>
    <t>UNIDAD</t>
  </si>
  <si>
    <t>SEQUÍA</t>
  </si>
  <si>
    <t>SANIDAD</t>
  </si>
  <si>
    <t>ANUAL</t>
  </si>
  <si>
    <t>ALIMENTACIÓN</t>
  </si>
  <si>
    <t>VETERINARIO</t>
  </si>
  <si>
    <t>FARDOS</t>
  </si>
  <si>
    <t xml:space="preserve">UNIDAD </t>
  </si>
  <si>
    <t>DIIO</t>
  </si>
  <si>
    <t>OVERO NEGRO</t>
  </si>
  <si>
    <t>MERCADO LOCAL</t>
  </si>
  <si>
    <t>MANO DE OBRA LABORES GENERALES</t>
  </si>
  <si>
    <t>MANO OBRA ORDEÑA</t>
  </si>
  <si>
    <t xml:space="preserve">MARZO-AGOSTO </t>
  </si>
  <si>
    <t>SACOS</t>
  </si>
  <si>
    <t>SEPTIEMBRE-FEBRERO</t>
  </si>
  <si>
    <t>ANTIPARASITARIO EPRINEX POUR ON (1 ML/10 KG)</t>
  </si>
  <si>
    <t>DOSIS/ANIMAL</t>
  </si>
  <si>
    <t>MARZO-SEPTIEMBRE</t>
  </si>
  <si>
    <t>MARZO-JUNIO-SEPTIEMBRE</t>
  </si>
  <si>
    <t>EXÁMEN COPROPARASITARIO</t>
  </si>
  <si>
    <t>ENERGÍA PLANTEL</t>
  </si>
  <si>
    <t>CONCENTRADO</t>
  </si>
  <si>
    <t>SALES MINERALES</t>
  </si>
  <si>
    <t xml:space="preserve">TRIMESTRAL </t>
  </si>
  <si>
    <t>ENFERMEDADES CLOSTRIDIALES (CLOSTRIBAC)</t>
  </si>
  <si>
    <t>RUTINA CONTROL DE  BRUCELOSIS</t>
  </si>
  <si>
    <t>UNA VEZ AL AÑO</t>
  </si>
  <si>
    <t>RUTINA CONTROL DE TUBERCULOSIS</t>
  </si>
  <si>
    <t>Cantidad /animal</t>
  </si>
  <si>
    <t>TERAPIA SECADO</t>
  </si>
  <si>
    <t>LIMPIEZA Y MANTENCIÓN DE EQUIPO ORDEÑA</t>
  </si>
  <si>
    <t>BOVINO LECHE                              (10 cabezas)</t>
  </si>
  <si>
    <t>COMPOSICION COSTOS DE PRODUCCION POR UNIDAD PRODUCTIVA</t>
  </si>
  <si>
    <t>BLOQUES DE 25 KILOS</t>
  </si>
  <si>
    <t>COSTO TOTAL/Lt/Año</t>
  </si>
  <si>
    <t>RENDIMIENTO (LT/plantel)(punto 7)</t>
  </si>
  <si>
    <t>PRECIO ESPERADO ($/litro)</t>
  </si>
  <si>
    <t>COSTOS DIRECTOS DE PRODUCCIÓN POR PLANTEL (10 UA) (INCLUYE IVA)</t>
  </si>
  <si>
    <t>7. Plantel corresponde a 10 unidad animal (UA)</t>
  </si>
  <si>
    <t>$/plantel</t>
  </si>
  <si>
    <t>Rendimiento (LT/plantel)</t>
  </si>
  <si>
    <t>ESCENARIOS COSTO  ($/LT)</t>
  </si>
  <si>
    <t>Costo unitario ($/LT)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</si>
</sst>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[$$-340A]#,##0"/>
  </numFmts>
  <fonts count="10" x14ac:knownFonts="1">
    <font>
      <sz val="11"/>
      <color indexed="8"/>
      <name val="Calibri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b/>
      <u/>
      <sz val="8"/>
      <color indexed="8"/>
      <name val="Calibri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justify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6" fillId="3" borderId="49" xfId="0" applyNumberFormat="1" applyFont="1" applyFill="1" applyBorder="1" applyAlignment="1">
      <alignment horizontal="center" vertical="center" wrapText="1"/>
    </xf>
    <xf numFmtId="49" fontId="9" fillId="10" borderId="48" xfId="0" applyNumberFormat="1" applyFont="1" applyFill="1" applyBorder="1" applyAlignment="1">
      <alignment horizontal="center" vertical="center" wrapText="1"/>
    </xf>
    <xf numFmtId="0" fontId="9" fillId="10" borderId="48" xfId="0" applyNumberFormat="1" applyFont="1" applyFill="1" applyBorder="1" applyAlignment="1">
      <alignment horizontal="center" vertical="center" wrapText="1"/>
    </xf>
    <xf numFmtId="165" fontId="9" fillId="10" borderId="4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 wrapText="1"/>
    </xf>
    <xf numFmtId="165" fontId="3" fillId="3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 wrapText="1"/>
    </xf>
    <xf numFmtId="165" fontId="3" fillId="3" borderId="14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3" fontId="2" fillId="2" borderId="16" xfId="0" applyNumberFormat="1" applyFont="1" applyFill="1" applyBorder="1" applyAlignment="1">
      <alignment vertical="center" wrapText="1"/>
    </xf>
    <xf numFmtId="0" fontId="2" fillId="0" borderId="20" xfId="0" applyNumberFormat="1" applyFont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49" fontId="9" fillId="10" borderId="48" xfId="0" applyNumberFormat="1" applyFont="1" applyFill="1" applyBorder="1" applyAlignment="1">
      <alignment horizontal="left" vertical="center" wrapText="1"/>
    </xf>
    <xf numFmtId="165" fontId="3" fillId="3" borderId="17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vertical="center" wrapText="1"/>
    </xf>
    <xf numFmtId="165" fontId="6" fillId="5" borderId="24" xfId="0" applyNumberFormat="1" applyFont="1" applyFill="1" applyBorder="1" applyAlignment="1">
      <alignment vertical="center" wrapText="1"/>
    </xf>
    <xf numFmtId="165" fontId="6" fillId="3" borderId="25" xfId="0" applyNumberFormat="1" applyFont="1" applyFill="1" applyBorder="1" applyAlignment="1">
      <alignment vertical="center" wrapText="1"/>
    </xf>
    <xf numFmtId="165" fontId="6" fillId="5" borderId="25" xfId="0" applyNumberFormat="1" applyFont="1" applyFill="1" applyBorder="1" applyAlignment="1">
      <alignment vertical="center" wrapText="1"/>
    </xf>
    <xf numFmtId="165" fontId="6" fillId="6" borderId="26" xfId="0" applyNumberFormat="1" applyFont="1" applyFill="1" applyBorder="1" applyAlignment="1">
      <alignment vertical="center" wrapText="1"/>
    </xf>
    <xf numFmtId="49" fontId="2" fillId="2" borderId="20" xfId="0" applyNumberFormat="1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164" fontId="6" fillId="2" borderId="20" xfId="0" applyNumberFormat="1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7" borderId="20" xfId="0" applyFont="1" applyFill="1" applyBorder="1" applyAlignment="1">
      <alignment vertical="center" wrapText="1"/>
    </xf>
    <xf numFmtId="49" fontId="4" fillId="8" borderId="27" xfId="0" applyNumberFormat="1" applyFont="1" applyFill="1" applyBorder="1" applyAlignment="1">
      <alignment vertical="center" wrapText="1"/>
    </xf>
    <xf numFmtId="49" fontId="4" fillId="8" borderId="21" xfId="0" applyNumberFormat="1" applyFont="1" applyFill="1" applyBorder="1" applyAlignment="1">
      <alignment vertical="center" wrapText="1"/>
    </xf>
    <xf numFmtId="49" fontId="2" fillId="8" borderId="28" xfId="0" applyNumberFormat="1" applyFont="1" applyFill="1" applyBorder="1" applyAlignment="1">
      <alignment vertical="center" wrapText="1"/>
    </xf>
    <xf numFmtId="49" fontId="4" fillId="2" borderId="29" xfId="0" applyNumberFormat="1" applyFont="1" applyFill="1" applyBorder="1" applyAlignment="1">
      <alignment vertical="center" wrapText="1"/>
    </xf>
    <xf numFmtId="165" fontId="4" fillId="2" borderId="6" xfId="0" applyNumberFormat="1" applyFont="1" applyFill="1" applyBorder="1" applyAlignment="1">
      <alignment vertical="center" wrapText="1"/>
    </xf>
    <xf numFmtId="9" fontId="2" fillId="2" borderId="30" xfId="0" applyNumberFormat="1" applyFont="1" applyFill="1" applyBorder="1" applyAlignment="1">
      <alignment vertical="center" wrapText="1"/>
    </xf>
    <xf numFmtId="0" fontId="6" fillId="7" borderId="20" xfId="0" applyFont="1" applyFill="1" applyBorder="1" applyAlignment="1">
      <alignment vertical="center" wrapText="1"/>
    </xf>
    <xf numFmtId="49" fontId="4" fillId="8" borderId="31" xfId="0" applyNumberFormat="1" applyFont="1" applyFill="1" applyBorder="1" applyAlignment="1">
      <alignment vertical="center" wrapText="1"/>
    </xf>
    <xf numFmtId="165" fontId="4" fillId="8" borderId="32" xfId="0" applyNumberFormat="1" applyFont="1" applyFill="1" applyBorder="1" applyAlignment="1">
      <alignment vertical="center" wrapText="1"/>
    </xf>
    <xf numFmtId="9" fontId="4" fillId="8" borderId="33" xfId="0" applyNumberFormat="1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vertical="center" wrapText="1"/>
    </xf>
    <xf numFmtId="49" fontId="4" fillId="8" borderId="45" xfId="0" applyNumberFormat="1" applyFont="1" applyFill="1" applyBorder="1" applyAlignment="1">
      <alignment vertical="center" wrapText="1"/>
    </xf>
    <xf numFmtId="1" fontId="4" fillId="8" borderId="46" xfId="0" applyNumberFormat="1" applyFont="1" applyFill="1" applyBorder="1" applyAlignment="1">
      <alignment vertical="center" wrapText="1"/>
    </xf>
    <xf numFmtId="1" fontId="4" fillId="8" borderId="47" xfId="0" applyNumberFormat="1" applyFont="1" applyFill="1" applyBorder="1" applyAlignment="1">
      <alignment vertical="center" wrapText="1"/>
    </xf>
    <xf numFmtId="0" fontId="4" fillId="7" borderId="20" xfId="0" applyFont="1" applyFill="1" applyBorder="1" applyAlignment="1">
      <alignment vertical="center" wrapText="1"/>
    </xf>
    <xf numFmtId="164" fontId="4" fillId="2" borderId="20" xfId="0" applyNumberFormat="1" applyFont="1" applyFill="1" applyBorder="1" applyAlignment="1">
      <alignment vertical="center" wrapText="1"/>
    </xf>
    <xf numFmtId="165" fontId="2" fillId="2" borderId="48" xfId="0" applyNumberFormat="1" applyFont="1" applyFill="1" applyBorder="1" applyAlignment="1">
      <alignment vertical="center" wrapText="1"/>
    </xf>
    <xf numFmtId="49" fontId="2" fillId="10" borderId="48" xfId="0" applyNumberFormat="1" applyFont="1" applyFill="1" applyBorder="1" applyAlignment="1">
      <alignment horizontal="center" vertical="center" wrapText="1"/>
    </xf>
    <xf numFmtId="165" fontId="3" fillId="3" borderId="78" xfId="0" applyNumberFormat="1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49" fontId="2" fillId="10" borderId="6" xfId="0" applyNumberFormat="1" applyFont="1" applyFill="1" applyBorder="1" applyAlignment="1">
      <alignment horizontal="right" vertical="center" wrapText="1"/>
    </xf>
    <xf numFmtId="165" fontId="9" fillId="10" borderId="48" xfId="0" applyNumberFormat="1" applyFont="1" applyFill="1" applyBorder="1" applyAlignment="1">
      <alignment horizontal="right" vertical="center" wrapText="1"/>
    </xf>
    <xf numFmtId="49" fontId="2" fillId="10" borderId="48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10" borderId="48" xfId="0" applyNumberFormat="1" applyFont="1" applyFill="1" applyBorder="1" applyAlignment="1">
      <alignment vertical="center" wrapText="1"/>
    </xf>
    <xf numFmtId="0" fontId="2" fillId="10" borderId="48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right"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49" fontId="2" fillId="2" borderId="41" xfId="0" applyNumberFormat="1" applyFont="1" applyFill="1" applyBorder="1" applyAlignment="1">
      <alignment horizontal="left" vertical="center" wrapText="1"/>
    </xf>
    <xf numFmtId="165" fontId="2" fillId="10" borderId="6" xfId="0" applyNumberFormat="1" applyFont="1" applyFill="1" applyBorder="1" applyAlignment="1">
      <alignment vertical="center" wrapText="1"/>
    </xf>
    <xf numFmtId="49" fontId="2" fillId="2" borderId="40" xfId="0" applyNumberFormat="1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49" fontId="2" fillId="2" borderId="41" xfId="0" applyNumberFormat="1" applyFont="1" applyFill="1" applyBorder="1" applyAlignment="1">
      <alignment horizontal="left" vertical="center" wrapText="1"/>
    </xf>
    <xf numFmtId="49" fontId="2" fillId="2" borderId="42" xfId="0" applyNumberFormat="1" applyFont="1" applyFill="1" applyBorder="1" applyAlignment="1">
      <alignment horizontal="left" vertical="center" wrapText="1"/>
    </xf>
    <xf numFmtId="49" fontId="2" fillId="2" borderId="43" xfId="0" applyNumberFormat="1" applyFont="1" applyFill="1" applyBorder="1" applyAlignment="1">
      <alignment horizontal="left" vertical="center" wrapText="1"/>
    </xf>
    <xf numFmtId="49" fontId="2" fillId="2" borderId="44" xfId="0" applyNumberFormat="1" applyFont="1" applyFill="1" applyBorder="1" applyAlignment="1">
      <alignment horizontal="left" vertical="center" wrapText="1"/>
    </xf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38" xfId="0" applyNumberFormat="1" applyFont="1" applyFill="1" applyBorder="1" applyAlignment="1">
      <alignment horizontal="left" vertical="center" wrapText="1"/>
    </xf>
    <xf numFmtId="49" fontId="4" fillId="2" borderId="39" xfId="0" applyNumberFormat="1" applyFont="1" applyFill="1" applyBorder="1" applyAlignment="1">
      <alignment horizontal="left" vertical="center" wrapText="1"/>
    </xf>
    <xf numFmtId="49" fontId="2" fillId="2" borderId="38" xfId="0" applyNumberFormat="1" applyFont="1" applyFill="1" applyBorder="1" applyAlignment="1">
      <alignment horizontal="left" vertical="center" wrapText="1"/>
    </xf>
    <xf numFmtId="49" fontId="5" fillId="9" borderId="52" xfId="0" applyNumberFormat="1" applyFont="1" applyFill="1" applyBorder="1" applyAlignment="1">
      <alignment horizontal="center" vertical="center" wrapText="1"/>
    </xf>
    <xf numFmtId="49" fontId="5" fillId="9" borderId="43" xfId="0" applyNumberFormat="1" applyFont="1" applyFill="1" applyBorder="1" applyAlignment="1">
      <alignment horizontal="center" vertical="center" wrapText="1"/>
    </xf>
    <xf numFmtId="49" fontId="5" fillId="9" borderId="53" xfId="0" applyNumberFormat="1" applyFont="1" applyFill="1" applyBorder="1" applyAlignment="1">
      <alignment horizontal="center" vertical="center" wrapText="1"/>
    </xf>
    <xf numFmtId="49" fontId="5" fillId="9" borderId="34" xfId="0" applyNumberFormat="1" applyFont="1" applyFill="1" applyBorder="1" applyAlignment="1">
      <alignment horizontal="center" vertical="center" wrapText="1"/>
    </xf>
    <xf numFmtId="49" fontId="5" fillId="9" borderId="35" xfId="0" applyNumberFormat="1" applyFont="1" applyFill="1" applyBorder="1" applyAlignment="1">
      <alignment horizontal="center" vertical="center" wrapText="1"/>
    </xf>
    <xf numFmtId="49" fontId="5" fillId="9" borderId="3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50" xfId="0" applyNumberFormat="1" applyFont="1" applyFill="1" applyBorder="1" applyAlignment="1">
      <alignment horizontal="left" vertical="center" wrapText="1"/>
    </xf>
    <xf numFmtId="49" fontId="2" fillId="2" borderId="51" xfId="0" applyNumberFormat="1" applyFont="1" applyFill="1" applyBorder="1" applyAlignment="1">
      <alignment horizontal="left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6" fillId="5" borderId="54" xfId="0" applyNumberFormat="1" applyFont="1" applyFill="1" applyBorder="1" applyAlignment="1">
      <alignment horizontal="left" vertical="center" wrapText="1"/>
    </xf>
    <xf numFmtId="49" fontId="6" fillId="5" borderId="55" xfId="0" applyNumberFormat="1" applyFont="1" applyFill="1" applyBorder="1" applyAlignment="1">
      <alignment horizontal="left" vertical="center" wrapText="1"/>
    </xf>
    <xf numFmtId="49" fontId="6" fillId="5" borderId="56" xfId="0" applyNumberFormat="1" applyFont="1" applyFill="1" applyBorder="1" applyAlignment="1">
      <alignment horizontal="left" vertical="center" wrapText="1"/>
    </xf>
    <xf numFmtId="49" fontId="3" fillId="3" borderId="76" xfId="0" applyNumberFormat="1" applyFont="1" applyFill="1" applyBorder="1" applyAlignment="1">
      <alignment horizontal="left" vertical="center" wrapText="1"/>
    </xf>
    <xf numFmtId="49" fontId="3" fillId="3" borderId="55" xfId="0" applyNumberFormat="1" applyFont="1" applyFill="1" applyBorder="1" applyAlignment="1">
      <alignment horizontal="left" vertical="center" wrapText="1"/>
    </xf>
    <xf numFmtId="49" fontId="3" fillId="3" borderId="77" xfId="0" applyNumberFormat="1" applyFont="1" applyFill="1" applyBorder="1" applyAlignment="1">
      <alignment horizontal="left" vertical="center" wrapText="1"/>
    </xf>
    <xf numFmtId="49" fontId="3" fillId="3" borderId="62" xfId="0" applyNumberFormat="1" applyFont="1" applyFill="1" applyBorder="1" applyAlignment="1">
      <alignment horizontal="left" vertical="center" wrapText="1"/>
    </xf>
    <xf numFmtId="49" fontId="3" fillId="3" borderId="63" xfId="0" applyNumberFormat="1" applyFont="1" applyFill="1" applyBorder="1" applyAlignment="1">
      <alignment horizontal="left" vertical="center" wrapText="1"/>
    </xf>
    <xf numFmtId="49" fontId="3" fillId="3" borderId="65" xfId="0" applyNumberFormat="1" applyFont="1" applyFill="1" applyBorder="1" applyAlignment="1">
      <alignment horizontal="left"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3" fillId="3" borderId="61" xfId="0" applyNumberFormat="1" applyFont="1" applyFill="1" applyBorder="1" applyAlignment="1">
      <alignment horizontal="left" vertical="center" wrapText="1"/>
    </xf>
    <xf numFmtId="49" fontId="6" fillId="5" borderId="62" xfId="0" applyNumberFormat="1" applyFont="1" applyFill="1" applyBorder="1" applyAlignment="1">
      <alignment horizontal="left" vertical="center" wrapText="1"/>
    </xf>
    <xf numFmtId="49" fontId="6" fillId="5" borderId="63" xfId="0" applyNumberFormat="1" applyFont="1" applyFill="1" applyBorder="1" applyAlignment="1">
      <alignment horizontal="left" vertical="center" wrapText="1"/>
    </xf>
    <xf numFmtId="49" fontId="6" fillId="5" borderId="64" xfId="0" applyNumberFormat="1" applyFont="1" applyFill="1" applyBorder="1" applyAlignment="1">
      <alignment horizontal="left" vertical="center" wrapText="1"/>
    </xf>
    <xf numFmtId="49" fontId="6" fillId="5" borderId="69" xfId="0" applyNumberFormat="1" applyFont="1" applyFill="1" applyBorder="1" applyAlignment="1">
      <alignment horizontal="left" vertical="center" wrapText="1"/>
    </xf>
    <xf numFmtId="49" fontId="6" fillId="5" borderId="57" xfId="0" applyNumberFormat="1" applyFont="1" applyFill="1" applyBorder="1" applyAlignment="1">
      <alignment horizontal="left" vertical="center" wrapText="1"/>
    </xf>
    <xf numFmtId="49" fontId="6" fillId="5" borderId="58" xfId="0" applyNumberFormat="1" applyFont="1" applyFill="1" applyBorder="1" applyAlignment="1">
      <alignment horizontal="left" vertical="center" wrapText="1"/>
    </xf>
    <xf numFmtId="49" fontId="6" fillId="5" borderId="70" xfId="0" applyNumberFormat="1" applyFont="1" applyFill="1" applyBorder="1" applyAlignment="1">
      <alignment horizontal="left" vertical="center" wrapText="1"/>
    </xf>
    <xf numFmtId="49" fontId="6" fillId="5" borderId="71" xfId="0" applyNumberFormat="1" applyFont="1" applyFill="1" applyBorder="1" applyAlignment="1">
      <alignment horizontal="left" vertical="center" wrapText="1"/>
    </xf>
    <xf numFmtId="49" fontId="6" fillId="5" borderId="72" xfId="0" applyNumberFormat="1" applyFont="1" applyFill="1" applyBorder="1" applyAlignment="1">
      <alignment horizontal="left" vertical="center" wrapText="1"/>
    </xf>
    <xf numFmtId="49" fontId="6" fillId="3" borderId="69" xfId="0" applyNumberFormat="1" applyFont="1" applyFill="1" applyBorder="1" applyAlignment="1">
      <alignment horizontal="left" vertical="center" wrapText="1"/>
    </xf>
    <xf numFmtId="49" fontId="6" fillId="3" borderId="57" xfId="0" applyNumberFormat="1" applyFont="1" applyFill="1" applyBorder="1" applyAlignment="1">
      <alignment horizontal="left" vertical="center" wrapText="1"/>
    </xf>
    <xf numFmtId="49" fontId="6" fillId="3" borderId="58" xfId="0" applyNumberFormat="1" applyFont="1" applyFill="1" applyBorder="1" applyAlignment="1">
      <alignment horizontal="left" vertical="center" wrapText="1"/>
    </xf>
    <xf numFmtId="49" fontId="6" fillId="5" borderId="66" xfId="0" applyNumberFormat="1" applyFont="1" applyFill="1" applyBorder="1" applyAlignment="1">
      <alignment horizontal="left" vertical="center" wrapText="1"/>
    </xf>
    <xf numFmtId="49" fontId="6" fillId="5" borderId="67" xfId="0" applyNumberFormat="1" applyFont="1" applyFill="1" applyBorder="1" applyAlignment="1">
      <alignment horizontal="left" vertical="center" wrapText="1"/>
    </xf>
    <xf numFmtId="49" fontId="6" fillId="5" borderId="68" xfId="0" applyNumberFormat="1" applyFont="1" applyFill="1" applyBorder="1" applyAlignment="1">
      <alignment horizontal="left" vertical="center" wrapText="1"/>
    </xf>
    <xf numFmtId="49" fontId="2" fillId="2" borderId="40" xfId="0" applyNumberFormat="1" applyFont="1" applyFill="1" applyBorder="1" applyAlignment="1">
      <alignment horizontal="left" vertical="center"/>
    </xf>
    <xf numFmtId="49" fontId="4" fillId="0" borderId="73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4" fillId="0" borderId="75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165" fontId="2" fillId="0" borderId="48" xfId="0" applyNumberFormat="1" applyFont="1" applyFill="1" applyBorder="1" applyAlignment="1">
      <alignment horizontal="left" vertical="center" wrapText="1"/>
    </xf>
    <xf numFmtId="165" fontId="2" fillId="0" borderId="48" xfId="0" applyNumberFormat="1" applyFont="1" applyFill="1" applyBorder="1" applyAlignment="1">
      <alignment horizontal="right" vertical="center" wrapText="1"/>
    </xf>
    <xf numFmtId="49" fontId="4" fillId="0" borderId="79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80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165" fontId="2" fillId="0" borderId="48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876300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workbookViewId="0">
      <selection activeCell="H4" sqref="H4"/>
    </sheetView>
  </sheetViews>
  <sheetFormatPr baseColWidth="10" defaultColWidth="10.85546875" defaultRowHeight="11.25" customHeight="1" x14ac:dyDescent="0.25"/>
  <cols>
    <col min="1" max="1" width="4.42578125" style="18" customWidth="1"/>
    <col min="2" max="2" width="16" style="18" customWidth="1"/>
    <col min="3" max="3" width="17.5703125" style="18" customWidth="1"/>
    <col min="4" max="4" width="9.42578125" style="18" customWidth="1"/>
    <col min="5" max="5" width="16.5703125" style="18" customWidth="1"/>
    <col min="6" max="6" width="11" style="18" customWidth="1"/>
    <col min="7" max="7" width="15.7109375" style="18" customWidth="1"/>
    <col min="8" max="255" width="10.85546875" style="18" customWidth="1"/>
    <col min="256" max="16384" width="10.85546875" style="19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20"/>
      <c r="C8" s="21"/>
      <c r="D8" s="17"/>
      <c r="E8" s="21"/>
      <c r="F8" s="21"/>
      <c r="G8" s="21"/>
    </row>
    <row r="9" spans="1:7" ht="22.5" x14ac:dyDescent="0.25">
      <c r="A9" s="22"/>
      <c r="B9" s="6" t="s">
        <v>0</v>
      </c>
      <c r="C9" s="2" t="s">
        <v>90</v>
      </c>
      <c r="D9" s="23"/>
      <c r="E9" s="105" t="s">
        <v>94</v>
      </c>
      <c r="F9" s="106"/>
      <c r="G9" s="24">
        <v>80000</v>
      </c>
    </row>
    <row r="10" spans="1:7" x14ac:dyDescent="0.25">
      <c r="A10" s="22"/>
      <c r="B10" s="1" t="s">
        <v>1</v>
      </c>
      <c r="C10" s="2" t="s">
        <v>67</v>
      </c>
      <c r="D10" s="23"/>
      <c r="E10" s="103" t="s">
        <v>2</v>
      </c>
      <c r="F10" s="104"/>
      <c r="G10" s="2" t="s">
        <v>61</v>
      </c>
    </row>
    <row r="11" spans="1:7" x14ac:dyDescent="0.25">
      <c r="A11" s="22"/>
      <c r="B11" s="1" t="s">
        <v>3</v>
      </c>
      <c r="C11" s="2" t="s">
        <v>56</v>
      </c>
      <c r="D11" s="23"/>
      <c r="E11" s="103" t="s">
        <v>95</v>
      </c>
      <c r="F11" s="104"/>
      <c r="G11" s="86">
        <v>280</v>
      </c>
    </row>
    <row r="12" spans="1:7" ht="11.25" customHeight="1" x14ac:dyDescent="0.25">
      <c r="A12" s="22"/>
      <c r="B12" s="1" t="s">
        <v>4</v>
      </c>
      <c r="C12" s="2" t="s">
        <v>52</v>
      </c>
      <c r="D12" s="23"/>
      <c r="E12" s="107" t="s">
        <v>5</v>
      </c>
      <c r="F12" s="108"/>
      <c r="G12" s="11">
        <f>(G9*G11)</f>
        <v>22400000</v>
      </c>
    </row>
    <row r="13" spans="1:7" x14ac:dyDescent="0.25">
      <c r="A13" s="22"/>
      <c r="B13" s="1" t="s">
        <v>6</v>
      </c>
      <c r="C13" s="2" t="s">
        <v>53</v>
      </c>
      <c r="D13" s="23"/>
      <c r="E13" s="103" t="s">
        <v>7</v>
      </c>
      <c r="F13" s="104"/>
      <c r="G13" s="2" t="s">
        <v>68</v>
      </c>
    </row>
    <row r="14" spans="1:7" ht="21.75" customHeight="1" x14ac:dyDescent="0.25">
      <c r="A14" s="22"/>
      <c r="B14" s="1" t="s">
        <v>8</v>
      </c>
      <c r="C14" s="77" t="s">
        <v>54</v>
      </c>
      <c r="D14" s="23"/>
      <c r="E14" s="103" t="s">
        <v>9</v>
      </c>
      <c r="F14" s="104"/>
      <c r="G14" s="2" t="s">
        <v>61</v>
      </c>
    </row>
    <row r="15" spans="1:7" ht="25.5" customHeight="1" x14ac:dyDescent="0.25">
      <c r="A15" s="22"/>
      <c r="B15" s="1" t="s">
        <v>10</v>
      </c>
      <c r="C15" s="83">
        <v>44197</v>
      </c>
      <c r="D15" s="23"/>
      <c r="E15" s="103" t="s">
        <v>11</v>
      </c>
      <c r="F15" s="104"/>
      <c r="G15" s="2" t="s">
        <v>59</v>
      </c>
    </row>
    <row r="16" spans="1:7" ht="12" customHeight="1" x14ac:dyDescent="0.25">
      <c r="A16" s="17"/>
      <c r="B16" s="7"/>
      <c r="C16" s="25"/>
      <c r="D16" s="21"/>
      <c r="E16" s="26"/>
      <c r="F16" s="26"/>
      <c r="G16" s="8"/>
    </row>
    <row r="17" spans="1:7" ht="12" customHeight="1" x14ac:dyDescent="0.25">
      <c r="A17" s="27"/>
      <c r="B17" s="109" t="s">
        <v>96</v>
      </c>
      <c r="C17" s="110"/>
      <c r="D17" s="110"/>
      <c r="E17" s="110"/>
      <c r="F17" s="110"/>
      <c r="G17" s="110"/>
    </row>
    <row r="18" spans="1:7" ht="12" customHeight="1" x14ac:dyDescent="0.25">
      <c r="A18" s="17"/>
      <c r="B18" s="28"/>
      <c r="C18" s="29"/>
      <c r="D18" s="29"/>
      <c r="E18" s="29"/>
      <c r="F18" s="30"/>
      <c r="G18" s="30"/>
    </row>
    <row r="19" spans="1:7" ht="12" customHeight="1" x14ac:dyDescent="0.25">
      <c r="A19" s="22"/>
      <c r="B19" s="111" t="s">
        <v>12</v>
      </c>
      <c r="C19" s="112"/>
      <c r="D19" s="112"/>
      <c r="E19" s="112"/>
      <c r="F19" s="112"/>
      <c r="G19" s="113"/>
    </row>
    <row r="20" spans="1:7" ht="24" customHeight="1" x14ac:dyDescent="0.25">
      <c r="A20" s="27"/>
      <c r="B20" s="9" t="s">
        <v>13</v>
      </c>
      <c r="C20" s="9" t="s">
        <v>14</v>
      </c>
      <c r="D20" s="9" t="s">
        <v>15</v>
      </c>
      <c r="E20" s="9" t="s">
        <v>16</v>
      </c>
      <c r="F20" s="9" t="s">
        <v>17</v>
      </c>
      <c r="G20" s="9" t="s">
        <v>18</v>
      </c>
    </row>
    <row r="21" spans="1:7" ht="22.5" x14ac:dyDescent="0.25">
      <c r="A21" s="27"/>
      <c r="B21" s="12" t="s">
        <v>69</v>
      </c>
      <c r="C21" s="3" t="s">
        <v>19</v>
      </c>
      <c r="D21" s="4">
        <v>365</v>
      </c>
      <c r="E21" s="12" t="s">
        <v>61</v>
      </c>
      <c r="F21" s="11">
        <v>15000</v>
      </c>
      <c r="G21" s="11">
        <f>(D21*F21)</f>
        <v>5475000</v>
      </c>
    </row>
    <row r="22" spans="1:7" x14ac:dyDescent="0.25">
      <c r="A22" s="27"/>
      <c r="B22" s="80" t="s">
        <v>70</v>
      </c>
      <c r="C22" s="3" t="s">
        <v>19</v>
      </c>
      <c r="D22" s="4">
        <v>320</v>
      </c>
      <c r="E22" s="80" t="s">
        <v>61</v>
      </c>
      <c r="F22" s="11">
        <v>15000</v>
      </c>
      <c r="G22" s="11">
        <f t="shared" ref="G22:G23" si="0">(D22*F22)</f>
        <v>4800000</v>
      </c>
    </row>
    <row r="23" spans="1:7" x14ac:dyDescent="0.25">
      <c r="A23" s="27"/>
      <c r="B23" s="80" t="s">
        <v>63</v>
      </c>
      <c r="C23" s="3" t="s">
        <v>19</v>
      </c>
      <c r="D23" s="4">
        <v>4</v>
      </c>
      <c r="E23" s="80" t="s">
        <v>82</v>
      </c>
      <c r="F23" s="11">
        <v>35000</v>
      </c>
      <c r="G23" s="11">
        <f t="shared" si="0"/>
        <v>140000</v>
      </c>
    </row>
    <row r="24" spans="1:7" ht="12.75" customHeight="1" x14ac:dyDescent="0.25">
      <c r="A24" s="27"/>
      <c r="B24" s="114" t="s">
        <v>20</v>
      </c>
      <c r="C24" s="115"/>
      <c r="D24" s="115"/>
      <c r="E24" s="115"/>
      <c r="F24" s="116"/>
      <c r="G24" s="31">
        <f>SUM(G21:G23)</f>
        <v>10415000</v>
      </c>
    </row>
    <row r="25" spans="1:7" ht="12" customHeight="1" x14ac:dyDescent="0.25">
      <c r="A25" s="17"/>
      <c r="B25" s="28"/>
      <c r="C25" s="30"/>
      <c r="D25" s="30"/>
      <c r="E25" s="30"/>
      <c r="F25" s="32"/>
      <c r="G25" s="32"/>
    </row>
    <row r="26" spans="1:7" ht="12" customHeight="1" x14ac:dyDescent="0.25">
      <c r="A26" s="22"/>
      <c r="B26" s="123" t="s">
        <v>21</v>
      </c>
      <c r="C26" s="124"/>
      <c r="D26" s="124"/>
      <c r="E26" s="124"/>
      <c r="F26" s="124"/>
      <c r="G26" s="125"/>
    </row>
    <row r="27" spans="1:7" ht="24" customHeight="1" x14ac:dyDescent="0.25">
      <c r="A27" s="22"/>
      <c r="B27" s="13" t="s">
        <v>13</v>
      </c>
      <c r="C27" s="13" t="s">
        <v>14</v>
      </c>
      <c r="D27" s="13" t="s">
        <v>15</v>
      </c>
      <c r="E27" s="13" t="s">
        <v>16</v>
      </c>
      <c r="F27" s="13" t="s">
        <v>17</v>
      </c>
      <c r="G27" s="13" t="s">
        <v>18</v>
      </c>
    </row>
    <row r="28" spans="1:7" x14ac:dyDescent="0.25">
      <c r="A28" s="39"/>
      <c r="B28" s="74"/>
      <c r="C28" s="75"/>
      <c r="D28" s="75"/>
      <c r="E28" s="76"/>
      <c r="F28" s="71"/>
      <c r="G28" s="71"/>
    </row>
    <row r="29" spans="1:7" ht="12" customHeight="1" x14ac:dyDescent="0.25">
      <c r="A29" s="22"/>
      <c r="B29" s="117" t="s">
        <v>22</v>
      </c>
      <c r="C29" s="118"/>
      <c r="D29" s="118"/>
      <c r="E29" s="118"/>
      <c r="F29" s="119"/>
      <c r="G29" s="73">
        <f>SUM(G28:G28)</f>
        <v>0</v>
      </c>
    </row>
    <row r="30" spans="1:7" ht="12" customHeight="1" x14ac:dyDescent="0.25">
      <c r="A30" s="17"/>
      <c r="B30" s="34"/>
      <c r="C30" s="35"/>
      <c r="D30" s="35"/>
      <c r="E30" s="35"/>
      <c r="F30" s="36"/>
      <c r="G30" s="36"/>
    </row>
    <row r="31" spans="1:7" ht="12" customHeight="1" x14ac:dyDescent="0.25">
      <c r="A31" s="22"/>
      <c r="B31" s="123" t="s">
        <v>23</v>
      </c>
      <c r="C31" s="124"/>
      <c r="D31" s="124"/>
      <c r="E31" s="124"/>
      <c r="F31" s="124"/>
      <c r="G31" s="125"/>
    </row>
    <row r="32" spans="1:7" ht="24" customHeight="1" x14ac:dyDescent="0.25">
      <c r="A32" s="22"/>
      <c r="B32" s="10" t="s">
        <v>13</v>
      </c>
      <c r="C32" s="10" t="s">
        <v>14</v>
      </c>
      <c r="D32" s="10" t="s">
        <v>15</v>
      </c>
      <c r="E32" s="10" t="s">
        <v>16</v>
      </c>
      <c r="F32" s="10" t="s">
        <v>17</v>
      </c>
      <c r="G32" s="10" t="s">
        <v>18</v>
      </c>
    </row>
    <row r="33" spans="1:11" x14ac:dyDescent="0.25">
      <c r="A33" s="27"/>
      <c r="B33" s="12"/>
      <c r="C33" s="3"/>
      <c r="D33" s="4"/>
      <c r="E33" s="5"/>
      <c r="F33" s="11"/>
      <c r="G33" s="11"/>
    </row>
    <row r="34" spans="1:11" x14ac:dyDescent="0.25">
      <c r="A34" s="22"/>
      <c r="B34" s="120" t="s">
        <v>24</v>
      </c>
      <c r="C34" s="121"/>
      <c r="D34" s="121"/>
      <c r="E34" s="121"/>
      <c r="F34" s="122"/>
      <c r="G34" s="33">
        <f>SUM(G33:G33)</f>
        <v>0</v>
      </c>
    </row>
    <row r="35" spans="1:11" ht="12" customHeight="1" x14ac:dyDescent="0.25">
      <c r="A35" s="17"/>
      <c r="B35" s="34"/>
      <c r="C35" s="35"/>
      <c r="D35" s="35"/>
      <c r="E35" s="35"/>
      <c r="F35" s="36"/>
      <c r="G35" s="36"/>
    </row>
    <row r="36" spans="1:11" ht="12" customHeight="1" x14ac:dyDescent="0.25">
      <c r="A36" s="22"/>
      <c r="B36" s="123" t="s">
        <v>25</v>
      </c>
      <c r="C36" s="124"/>
      <c r="D36" s="124"/>
      <c r="E36" s="124"/>
      <c r="F36" s="124"/>
      <c r="G36" s="125"/>
    </row>
    <row r="37" spans="1:11" ht="24" customHeight="1" x14ac:dyDescent="0.25">
      <c r="A37" s="22"/>
      <c r="B37" s="10" t="s">
        <v>26</v>
      </c>
      <c r="C37" s="10" t="s">
        <v>27</v>
      </c>
      <c r="D37" s="10" t="s">
        <v>87</v>
      </c>
      <c r="E37" s="10" t="s">
        <v>16</v>
      </c>
      <c r="F37" s="10" t="s">
        <v>17</v>
      </c>
      <c r="G37" s="10" t="s">
        <v>18</v>
      </c>
      <c r="K37" s="37"/>
    </row>
    <row r="38" spans="1:11" ht="12.75" customHeight="1" x14ac:dyDescent="0.25">
      <c r="A38" s="27"/>
      <c r="B38" s="139" t="s">
        <v>62</v>
      </c>
      <c r="C38" s="140"/>
      <c r="D38" s="140"/>
      <c r="E38" s="140"/>
      <c r="F38" s="140"/>
      <c r="G38" s="141"/>
      <c r="K38" s="37"/>
    </row>
    <row r="39" spans="1:11" x14ac:dyDescent="0.25">
      <c r="A39" s="39"/>
      <c r="B39" s="142" t="s">
        <v>64</v>
      </c>
      <c r="C39" s="143" t="s">
        <v>58</v>
      </c>
      <c r="D39" s="144">
        <v>250</v>
      </c>
      <c r="E39" s="142" t="s">
        <v>71</v>
      </c>
      <c r="F39" s="145">
        <v>3500</v>
      </c>
      <c r="G39" s="146">
        <f>D39*F39</f>
        <v>875000</v>
      </c>
      <c r="K39" s="37"/>
    </row>
    <row r="40" spans="1:11" x14ac:dyDescent="0.25">
      <c r="A40" s="39"/>
      <c r="B40" s="142" t="s">
        <v>80</v>
      </c>
      <c r="C40" s="143" t="s">
        <v>72</v>
      </c>
      <c r="D40" s="144">
        <v>100</v>
      </c>
      <c r="E40" s="142" t="s">
        <v>73</v>
      </c>
      <c r="F40" s="145">
        <v>5975</v>
      </c>
      <c r="G40" s="146">
        <f t="shared" ref="G40:G41" si="1">D40*F40</f>
        <v>597500</v>
      </c>
      <c r="K40" s="37"/>
    </row>
    <row r="41" spans="1:11" x14ac:dyDescent="0.25">
      <c r="A41" s="39"/>
      <c r="B41" s="142" t="s">
        <v>81</v>
      </c>
      <c r="C41" s="143" t="s">
        <v>92</v>
      </c>
      <c r="D41" s="144">
        <v>3</v>
      </c>
      <c r="E41" s="142" t="s">
        <v>61</v>
      </c>
      <c r="F41" s="145">
        <v>25000</v>
      </c>
      <c r="G41" s="146">
        <f t="shared" si="1"/>
        <v>75000</v>
      </c>
      <c r="K41" s="37"/>
    </row>
    <row r="42" spans="1:11" ht="12.75" customHeight="1" x14ac:dyDescent="0.25">
      <c r="A42" s="27"/>
      <c r="B42" s="147" t="s">
        <v>60</v>
      </c>
      <c r="C42" s="148"/>
      <c r="D42" s="148"/>
      <c r="E42" s="148"/>
      <c r="F42" s="148"/>
      <c r="G42" s="149"/>
    </row>
    <row r="43" spans="1:11" ht="33.75" x14ac:dyDescent="0.25">
      <c r="A43" s="39"/>
      <c r="B43" s="150" t="s">
        <v>83</v>
      </c>
      <c r="C43" s="143" t="s">
        <v>75</v>
      </c>
      <c r="D43" s="151">
        <v>20</v>
      </c>
      <c r="E43" s="142" t="s">
        <v>76</v>
      </c>
      <c r="F43" s="152">
        <v>300</v>
      </c>
      <c r="G43" s="152">
        <f>(D43*F43)</f>
        <v>6000</v>
      </c>
    </row>
    <row r="44" spans="1:11" ht="22.5" x14ac:dyDescent="0.25">
      <c r="A44" s="39"/>
      <c r="B44" s="150" t="s">
        <v>78</v>
      </c>
      <c r="C44" s="143" t="s">
        <v>58</v>
      </c>
      <c r="D44" s="151">
        <v>30</v>
      </c>
      <c r="E44" s="142" t="s">
        <v>77</v>
      </c>
      <c r="F44" s="152">
        <v>4200</v>
      </c>
      <c r="G44" s="152">
        <f t="shared" ref="G44:G48" si="2">(D44*F44)</f>
        <v>126000</v>
      </c>
    </row>
    <row r="45" spans="1:11" ht="22.5" x14ac:dyDescent="0.25">
      <c r="A45" s="39"/>
      <c r="B45" s="81" t="s">
        <v>86</v>
      </c>
      <c r="C45" s="72" t="s">
        <v>58</v>
      </c>
      <c r="D45" s="82">
        <v>10</v>
      </c>
      <c r="E45" s="79" t="s">
        <v>85</v>
      </c>
      <c r="F45" s="71">
        <v>700</v>
      </c>
      <c r="G45" s="71">
        <f t="shared" si="2"/>
        <v>7000</v>
      </c>
    </row>
    <row r="46" spans="1:11" ht="22.5" x14ac:dyDescent="0.25">
      <c r="A46" s="39"/>
      <c r="B46" s="81" t="s">
        <v>84</v>
      </c>
      <c r="C46" s="72" t="s">
        <v>58</v>
      </c>
      <c r="D46" s="82">
        <v>10</v>
      </c>
      <c r="E46" s="79" t="s">
        <v>85</v>
      </c>
      <c r="F46" s="71">
        <v>800</v>
      </c>
      <c r="G46" s="71">
        <f t="shared" si="2"/>
        <v>8000</v>
      </c>
    </row>
    <row r="47" spans="1:11" ht="33.75" x14ac:dyDescent="0.25">
      <c r="A47" s="39"/>
      <c r="B47" s="81" t="s">
        <v>74</v>
      </c>
      <c r="C47" s="72" t="s">
        <v>75</v>
      </c>
      <c r="D47" s="82">
        <v>30</v>
      </c>
      <c r="E47" s="79" t="s">
        <v>77</v>
      </c>
      <c r="F47" s="71">
        <v>3000</v>
      </c>
      <c r="G47" s="71">
        <f t="shared" ref="G47" si="3">(D47*F47)</f>
        <v>90000</v>
      </c>
    </row>
    <row r="48" spans="1:11" x14ac:dyDescent="0.25">
      <c r="A48" s="39"/>
      <c r="B48" s="81" t="s">
        <v>88</v>
      </c>
      <c r="C48" s="72" t="s">
        <v>75</v>
      </c>
      <c r="D48" s="82">
        <v>10</v>
      </c>
      <c r="E48" s="79" t="s">
        <v>85</v>
      </c>
      <c r="F48" s="71">
        <v>3500</v>
      </c>
      <c r="G48" s="71">
        <f t="shared" si="2"/>
        <v>35000</v>
      </c>
    </row>
    <row r="49" spans="1:7" ht="13.5" customHeight="1" x14ac:dyDescent="0.25">
      <c r="A49" s="22"/>
      <c r="B49" s="117" t="s">
        <v>29</v>
      </c>
      <c r="C49" s="118"/>
      <c r="D49" s="118"/>
      <c r="E49" s="118"/>
      <c r="F49" s="119"/>
      <c r="G49" s="73">
        <f>SUM(G38:G48)</f>
        <v>1819500</v>
      </c>
    </row>
    <row r="50" spans="1:7" ht="12" customHeight="1" x14ac:dyDescent="0.25">
      <c r="A50" s="17"/>
      <c r="B50" s="34"/>
      <c r="C50" s="35"/>
      <c r="D50" s="35"/>
      <c r="E50" s="38"/>
      <c r="F50" s="36"/>
      <c r="G50" s="36"/>
    </row>
    <row r="51" spans="1:7" ht="12" customHeight="1" x14ac:dyDescent="0.25">
      <c r="A51" s="22"/>
      <c r="B51" s="123" t="s">
        <v>30</v>
      </c>
      <c r="C51" s="124"/>
      <c r="D51" s="124"/>
      <c r="E51" s="124"/>
      <c r="F51" s="124"/>
      <c r="G51" s="125"/>
    </row>
    <row r="52" spans="1:7" ht="24" customHeight="1" x14ac:dyDescent="0.25">
      <c r="A52" s="22"/>
      <c r="B52" s="13" t="s">
        <v>31</v>
      </c>
      <c r="C52" s="13" t="s">
        <v>27</v>
      </c>
      <c r="D52" s="13" t="s">
        <v>28</v>
      </c>
      <c r="E52" s="13" t="s">
        <v>16</v>
      </c>
      <c r="F52" s="13" t="s">
        <v>17</v>
      </c>
      <c r="G52" s="13" t="s">
        <v>18</v>
      </c>
    </row>
    <row r="53" spans="1:7" x14ac:dyDescent="0.25">
      <c r="A53" s="39"/>
      <c r="B53" s="40" t="s">
        <v>66</v>
      </c>
      <c r="C53" s="14" t="s">
        <v>65</v>
      </c>
      <c r="D53" s="15">
        <v>10</v>
      </c>
      <c r="E53" s="40" t="s">
        <v>61</v>
      </c>
      <c r="F53" s="16">
        <v>2000</v>
      </c>
      <c r="G53" s="78">
        <f>D53*F53</f>
        <v>20000</v>
      </c>
    </row>
    <row r="54" spans="1:7" ht="33.75" x14ac:dyDescent="0.25">
      <c r="A54" s="39"/>
      <c r="B54" s="40" t="s">
        <v>89</v>
      </c>
      <c r="C54" s="14" t="s">
        <v>65</v>
      </c>
      <c r="D54" s="15">
        <v>12</v>
      </c>
      <c r="E54" s="40" t="s">
        <v>61</v>
      </c>
      <c r="F54" s="16">
        <v>15000</v>
      </c>
      <c r="G54" s="78">
        <f t="shared" ref="G54:G55" si="4">D54*F54</f>
        <v>180000</v>
      </c>
    </row>
    <row r="55" spans="1:7" x14ac:dyDescent="0.25">
      <c r="A55" s="39"/>
      <c r="B55" s="40" t="s">
        <v>79</v>
      </c>
      <c r="C55" s="14" t="s">
        <v>65</v>
      </c>
      <c r="D55" s="15">
        <v>12</v>
      </c>
      <c r="E55" s="40" t="s">
        <v>61</v>
      </c>
      <c r="F55" s="16">
        <v>60000</v>
      </c>
      <c r="G55" s="78">
        <f t="shared" si="4"/>
        <v>720000</v>
      </c>
    </row>
    <row r="56" spans="1:7" ht="13.5" customHeight="1" x14ac:dyDescent="0.25">
      <c r="A56" s="22"/>
      <c r="B56" s="117" t="s">
        <v>32</v>
      </c>
      <c r="C56" s="118"/>
      <c r="D56" s="118"/>
      <c r="E56" s="118"/>
      <c r="F56" s="119"/>
      <c r="G56" s="41">
        <f>SUM(G53:G55)</f>
        <v>920000</v>
      </c>
    </row>
    <row r="57" spans="1:7" ht="12" customHeight="1" x14ac:dyDescent="0.25">
      <c r="A57" s="17"/>
      <c r="B57" s="42"/>
      <c r="C57" s="42"/>
      <c r="D57" s="42"/>
      <c r="E57" s="42"/>
      <c r="F57" s="43"/>
      <c r="G57" s="43"/>
    </row>
    <row r="58" spans="1:7" x14ac:dyDescent="0.25">
      <c r="A58" s="39"/>
      <c r="B58" s="135" t="s">
        <v>33</v>
      </c>
      <c r="C58" s="136"/>
      <c r="D58" s="136"/>
      <c r="E58" s="136"/>
      <c r="F58" s="137"/>
      <c r="G58" s="44">
        <f>G24+G34+G49+G56</f>
        <v>13154500</v>
      </c>
    </row>
    <row r="59" spans="1:7" ht="12" customHeight="1" x14ac:dyDescent="0.25">
      <c r="A59" s="39"/>
      <c r="B59" s="132" t="s">
        <v>34</v>
      </c>
      <c r="C59" s="133"/>
      <c r="D59" s="133"/>
      <c r="E59" s="133"/>
      <c r="F59" s="134"/>
      <c r="G59" s="45">
        <f>G58*0.05</f>
        <v>657725</v>
      </c>
    </row>
    <row r="60" spans="1:7" ht="12" customHeight="1" x14ac:dyDescent="0.25">
      <c r="A60" s="39"/>
      <c r="B60" s="126" t="s">
        <v>35</v>
      </c>
      <c r="C60" s="127"/>
      <c r="D60" s="127"/>
      <c r="E60" s="127"/>
      <c r="F60" s="128"/>
      <c r="G60" s="46">
        <f>G59+G58</f>
        <v>13812225</v>
      </c>
    </row>
    <row r="61" spans="1:7" ht="12" customHeight="1" x14ac:dyDescent="0.25">
      <c r="A61" s="39"/>
      <c r="B61" s="132" t="s">
        <v>36</v>
      </c>
      <c r="C61" s="133"/>
      <c r="D61" s="133"/>
      <c r="E61" s="133"/>
      <c r="F61" s="134"/>
      <c r="G61" s="45">
        <f>G12</f>
        <v>22400000</v>
      </c>
    </row>
    <row r="62" spans="1:7" x14ac:dyDescent="0.25">
      <c r="A62" s="39"/>
      <c r="B62" s="129" t="s">
        <v>37</v>
      </c>
      <c r="C62" s="130"/>
      <c r="D62" s="130"/>
      <c r="E62" s="130"/>
      <c r="F62" s="131"/>
      <c r="G62" s="47">
        <f>G61-G60</f>
        <v>8587775</v>
      </c>
    </row>
    <row r="63" spans="1:7" ht="12" customHeight="1" x14ac:dyDescent="0.25">
      <c r="A63" s="39"/>
      <c r="B63" s="48" t="s">
        <v>38</v>
      </c>
      <c r="C63" s="49"/>
      <c r="D63" s="49"/>
      <c r="E63" s="49"/>
      <c r="F63" s="49"/>
      <c r="G63" s="50"/>
    </row>
    <row r="64" spans="1:7" ht="12.75" customHeight="1" thickBot="1" x14ac:dyDescent="0.3">
      <c r="A64" s="39"/>
      <c r="B64" s="51"/>
      <c r="C64" s="49"/>
      <c r="D64" s="49"/>
      <c r="E64" s="49"/>
      <c r="F64" s="49"/>
      <c r="G64" s="50"/>
    </row>
    <row r="65" spans="1:7" ht="15" customHeight="1" x14ac:dyDescent="0.25">
      <c r="A65" s="39"/>
      <c r="B65" s="93" t="s">
        <v>55</v>
      </c>
      <c r="C65" s="94"/>
      <c r="D65" s="94"/>
      <c r="E65" s="94"/>
      <c r="F65" s="95"/>
      <c r="G65" s="50"/>
    </row>
    <row r="66" spans="1:7" x14ac:dyDescent="0.25">
      <c r="A66" s="39"/>
      <c r="B66" s="87" t="s">
        <v>39</v>
      </c>
      <c r="C66" s="88"/>
      <c r="D66" s="88"/>
      <c r="E66" s="88"/>
      <c r="F66" s="89"/>
      <c r="G66" s="50"/>
    </row>
    <row r="67" spans="1:7" x14ac:dyDescent="0.25">
      <c r="A67" s="39"/>
      <c r="B67" s="87" t="s">
        <v>40</v>
      </c>
      <c r="C67" s="88"/>
      <c r="D67" s="88"/>
      <c r="E67" s="88"/>
      <c r="F67" s="89"/>
      <c r="G67" s="50"/>
    </row>
    <row r="68" spans="1:7" ht="27.75" customHeight="1" x14ac:dyDescent="0.25">
      <c r="A68" s="39"/>
      <c r="B68" s="87" t="s">
        <v>41</v>
      </c>
      <c r="C68" s="88"/>
      <c r="D68" s="88"/>
      <c r="E68" s="88"/>
      <c r="F68" s="89"/>
      <c r="G68" s="50"/>
    </row>
    <row r="69" spans="1:7" x14ac:dyDescent="0.25">
      <c r="A69" s="39"/>
      <c r="B69" s="87" t="s">
        <v>42</v>
      </c>
      <c r="C69" s="88"/>
      <c r="D69" s="88"/>
      <c r="E69" s="88"/>
      <c r="F69" s="89"/>
      <c r="G69" s="50"/>
    </row>
    <row r="70" spans="1:7" ht="20.25" customHeight="1" x14ac:dyDescent="0.25">
      <c r="A70" s="39"/>
      <c r="B70" s="87" t="s">
        <v>43</v>
      </c>
      <c r="C70" s="88"/>
      <c r="D70" s="88"/>
      <c r="E70" s="88"/>
      <c r="F70" s="89"/>
      <c r="G70" s="50"/>
    </row>
    <row r="71" spans="1:7" ht="20.25" customHeight="1" x14ac:dyDescent="0.25">
      <c r="A71" s="39"/>
      <c r="B71" s="138" t="s">
        <v>44</v>
      </c>
      <c r="C71" s="84"/>
      <c r="D71" s="84"/>
      <c r="E71" s="84"/>
      <c r="F71" s="85"/>
      <c r="G71" s="50"/>
    </row>
    <row r="72" spans="1:7" ht="12" thickBot="1" x14ac:dyDescent="0.3">
      <c r="A72" s="39"/>
      <c r="B72" s="90" t="s">
        <v>97</v>
      </c>
      <c r="C72" s="91"/>
      <c r="D72" s="91"/>
      <c r="E72" s="91"/>
      <c r="F72" s="92"/>
      <c r="G72" s="50"/>
    </row>
    <row r="73" spans="1:7" ht="12.75" customHeight="1" x14ac:dyDescent="0.25">
      <c r="A73" s="39"/>
      <c r="B73" s="51"/>
      <c r="C73" s="51"/>
      <c r="D73" s="51"/>
      <c r="E73" s="51"/>
      <c r="F73" s="51"/>
      <c r="G73" s="50"/>
    </row>
    <row r="74" spans="1:7" ht="21.75" customHeight="1" thickBot="1" x14ac:dyDescent="0.3">
      <c r="A74" s="39"/>
      <c r="B74" s="100" t="s">
        <v>91</v>
      </c>
      <c r="C74" s="101"/>
      <c r="D74" s="102"/>
      <c r="E74" s="52"/>
      <c r="F74" s="52"/>
      <c r="G74" s="50"/>
    </row>
    <row r="75" spans="1:7" ht="12" customHeight="1" x14ac:dyDescent="0.25">
      <c r="A75" s="39"/>
      <c r="B75" s="53" t="s">
        <v>31</v>
      </c>
      <c r="C75" s="54" t="s">
        <v>98</v>
      </c>
      <c r="D75" s="55" t="s">
        <v>45</v>
      </c>
      <c r="E75" s="52"/>
      <c r="F75" s="52"/>
      <c r="G75" s="50"/>
    </row>
    <row r="76" spans="1:7" ht="12" customHeight="1" x14ac:dyDescent="0.25">
      <c r="A76" s="39"/>
      <c r="B76" s="56" t="s">
        <v>46</v>
      </c>
      <c r="C76" s="57">
        <f>G24</f>
        <v>10415000</v>
      </c>
      <c r="D76" s="58">
        <f>(C76/C82)</f>
        <v>0.75404216192539575</v>
      </c>
      <c r="E76" s="52"/>
      <c r="F76" s="52"/>
      <c r="G76" s="50" t="s">
        <v>57</v>
      </c>
    </row>
    <row r="77" spans="1:7" ht="12" customHeight="1" x14ac:dyDescent="0.25">
      <c r="A77" s="39"/>
      <c r="B77" s="56" t="s">
        <v>47</v>
      </c>
      <c r="C77" s="57">
        <f>G29</f>
        <v>0</v>
      </c>
      <c r="D77" s="58">
        <v>0</v>
      </c>
      <c r="E77" s="52"/>
      <c r="F77" s="52"/>
      <c r="G77" s="50"/>
    </row>
    <row r="78" spans="1:7" ht="12" customHeight="1" x14ac:dyDescent="0.25">
      <c r="A78" s="39"/>
      <c r="B78" s="56" t="s">
        <v>48</v>
      </c>
      <c r="C78" s="57">
        <f>G34</f>
        <v>0</v>
      </c>
      <c r="D78" s="58">
        <f>(C78/C82)</f>
        <v>0</v>
      </c>
      <c r="E78" s="52"/>
      <c r="F78" s="52"/>
      <c r="G78" s="50"/>
    </row>
    <row r="79" spans="1:7" ht="12" customHeight="1" x14ac:dyDescent="0.25">
      <c r="A79" s="39"/>
      <c r="B79" s="56" t="s">
        <v>26</v>
      </c>
      <c r="C79" s="57">
        <f>G49</f>
        <v>1819500</v>
      </c>
      <c r="D79" s="58">
        <f>(C79/C82)</f>
        <v>0.1317311294885509</v>
      </c>
      <c r="E79" s="52"/>
      <c r="F79" s="52"/>
      <c r="G79" s="50"/>
    </row>
    <row r="80" spans="1:7" ht="12" customHeight="1" x14ac:dyDescent="0.25">
      <c r="A80" s="39"/>
      <c r="B80" s="56" t="s">
        <v>49</v>
      </c>
      <c r="C80" s="57">
        <f>G56</f>
        <v>920000</v>
      </c>
      <c r="D80" s="58">
        <f>(C80/C82)</f>
        <v>6.6607660967005683E-2</v>
      </c>
      <c r="E80" s="59"/>
      <c r="F80" s="59"/>
      <c r="G80" s="50"/>
    </row>
    <row r="81" spans="1:7" ht="12" customHeight="1" x14ac:dyDescent="0.25">
      <c r="A81" s="39"/>
      <c r="B81" s="56" t="s">
        <v>50</v>
      </c>
      <c r="C81" s="57">
        <f>G59</f>
        <v>657725</v>
      </c>
      <c r="D81" s="58">
        <f>(C81/C82)</f>
        <v>4.7619047619047616E-2</v>
      </c>
      <c r="E81" s="59"/>
      <c r="F81" s="59"/>
      <c r="G81" s="50"/>
    </row>
    <row r="82" spans="1:7" ht="12.75" customHeight="1" thickBot="1" x14ac:dyDescent="0.3">
      <c r="A82" s="39"/>
      <c r="B82" s="60" t="s">
        <v>93</v>
      </c>
      <c r="C82" s="61">
        <f>SUM(C76:C81)</f>
        <v>13812225</v>
      </c>
      <c r="D82" s="62">
        <f>SUM(D76:D81)</f>
        <v>1</v>
      </c>
      <c r="E82" s="59"/>
      <c r="F82" s="59"/>
      <c r="G82" s="50"/>
    </row>
    <row r="83" spans="1:7" ht="12" customHeight="1" x14ac:dyDescent="0.25">
      <c r="A83" s="39"/>
      <c r="B83" s="51"/>
      <c r="C83" s="49"/>
      <c r="D83" s="49"/>
      <c r="E83" s="49"/>
      <c r="F83" s="49"/>
      <c r="G83" s="50"/>
    </row>
    <row r="84" spans="1:7" ht="12.75" customHeight="1" x14ac:dyDescent="0.25">
      <c r="A84" s="39"/>
      <c r="B84" s="63"/>
      <c r="C84" s="49"/>
      <c r="D84" s="49"/>
      <c r="E84" s="49"/>
      <c r="F84" s="49"/>
      <c r="G84" s="50"/>
    </row>
    <row r="85" spans="1:7" ht="15.75" customHeight="1" thickBot="1" x14ac:dyDescent="0.3">
      <c r="A85" s="64"/>
      <c r="B85" s="97" t="s">
        <v>100</v>
      </c>
      <c r="C85" s="98"/>
      <c r="D85" s="98"/>
      <c r="E85" s="99"/>
      <c r="F85" s="65"/>
      <c r="G85" s="50"/>
    </row>
    <row r="86" spans="1:7" ht="22.5" x14ac:dyDescent="0.25">
      <c r="A86" s="39"/>
      <c r="B86" s="66" t="s">
        <v>99</v>
      </c>
      <c r="C86" s="67">
        <v>70000</v>
      </c>
      <c r="D86" s="67">
        <v>80000</v>
      </c>
      <c r="E86" s="68">
        <v>90000</v>
      </c>
      <c r="F86" s="69"/>
      <c r="G86" s="70"/>
    </row>
    <row r="87" spans="1:7" ht="23.25" thickBot="1" x14ac:dyDescent="0.3">
      <c r="A87" s="39"/>
      <c r="B87" s="60" t="s">
        <v>101</v>
      </c>
      <c r="C87" s="61">
        <f>G60/C86</f>
        <v>197.3175</v>
      </c>
      <c r="D87" s="61">
        <f>G60/D86</f>
        <v>172.65281250000001</v>
      </c>
      <c r="E87" s="61">
        <f>G60/E86</f>
        <v>153.46916666666667</v>
      </c>
      <c r="F87" s="69"/>
      <c r="G87" s="70"/>
    </row>
    <row r="88" spans="1:7" x14ac:dyDescent="0.25">
      <c r="A88" s="39"/>
      <c r="B88" s="96" t="s">
        <v>51</v>
      </c>
      <c r="C88" s="96"/>
      <c r="D88" s="96"/>
      <c r="E88" s="96"/>
      <c r="F88" s="51"/>
      <c r="G88" s="51"/>
    </row>
  </sheetData>
  <mergeCells count="35">
    <mergeCell ref="B60:F60"/>
    <mergeCell ref="B62:F62"/>
    <mergeCell ref="B61:F61"/>
    <mergeCell ref="B49:F49"/>
    <mergeCell ref="B51:G51"/>
    <mergeCell ref="B56:F56"/>
    <mergeCell ref="B58:F58"/>
    <mergeCell ref="B59:F59"/>
    <mergeCell ref="E15:F15"/>
    <mergeCell ref="B17:G17"/>
    <mergeCell ref="B38:G38"/>
    <mergeCell ref="B42:G42"/>
    <mergeCell ref="B19:G19"/>
    <mergeCell ref="B24:F24"/>
    <mergeCell ref="B29:F29"/>
    <mergeCell ref="B34:F34"/>
    <mergeCell ref="B31:G31"/>
    <mergeCell ref="B26:G26"/>
    <mergeCell ref="B36:G36"/>
    <mergeCell ref="E13:F13"/>
    <mergeCell ref="E11:F11"/>
    <mergeCell ref="E10:F10"/>
    <mergeCell ref="E9:F9"/>
    <mergeCell ref="E14:F14"/>
    <mergeCell ref="E12:F12"/>
    <mergeCell ref="B69:F69"/>
    <mergeCell ref="B70:F70"/>
    <mergeCell ref="B72:F72"/>
    <mergeCell ref="B65:F65"/>
    <mergeCell ref="B88:E88"/>
    <mergeCell ref="B85:E85"/>
    <mergeCell ref="B74:D74"/>
    <mergeCell ref="B66:F66"/>
    <mergeCell ref="B67:F67"/>
    <mergeCell ref="B68:F6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DE LECHE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2021-02-24T15:42:39Z</dcterms:modified>
</cp:coreProperties>
</file>