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53" i="1" l="1"/>
  <c r="G54" i="1"/>
  <c r="G44" i="1"/>
  <c r="G45" i="1"/>
  <c r="G46" i="1"/>
  <c r="G47" i="1"/>
  <c r="G36" i="1" l="1"/>
  <c r="G24" i="1" l="1"/>
  <c r="G25" i="1"/>
  <c r="G23" i="1" l="1"/>
  <c r="G22" i="1"/>
  <c r="G52" i="1" l="1"/>
  <c r="G55" i="1" s="1"/>
  <c r="G43" i="1"/>
  <c r="G42" i="1"/>
  <c r="G35" i="1"/>
  <c r="G21" i="1"/>
  <c r="G26" i="1" s="1"/>
  <c r="G12" i="1"/>
  <c r="G60" i="1" s="1"/>
  <c r="G37" i="1" l="1"/>
  <c r="G48" i="1"/>
  <c r="G57" i="1" l="1"/>
  <c r="G58" i="1" s="1"/>
  <c r="G59" i="1" l="1"/>
  <c r="D85" i="1" s="1"/>
  <c r="C79" i="1"/>
  <c r="G61" i="1"/>
  <c r="C85" i="1"/>
  <c r="E85" i="1"/>
  <c r="C80" i="1" l="1"/>
  <c r="D79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<sst xmlns="http://schemas.openxmlformats.org/spreadsheetml/2006/main" count="143" uniqueCount="109">
  <si>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</si>
  <si>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</si>
  <si>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</si>
  <si>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</si>
  <si>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</si>
  <si>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</si>
  <si>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</si>
  <si>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</si>
  <si>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</si>
  <si>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</si>
  <si>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</si>
  <si>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</si>
  <si>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</si>
  <si>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</si>
  <si>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</si>
  <si>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</si>
  <si>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</si>
  <si>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</si>
  <si>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</si>
  <si>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</si>
  <si>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</si>
  <si>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</si>
  <si>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</si>
  <si>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</si>
  <si>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</si>
  <si>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</si>
  <si>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</si>
  <si>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</si>
  <si>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</si>
  <si>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</si>
  <si>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</si>
  <si>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</si>
  <si>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</si>
  <si>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</si>
  <si>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</si>
  <si>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</si>
  <si>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</si>
  <si>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</si>
  <si>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</si>
  <si>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</si>
  <si>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</si>
  <si>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</si>
  <si>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</si>
  <si>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</si>
  <si>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</si>
  <si>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</si>
  <si>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</si>
  <si>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</si>
  <si>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</si>
  <si>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</si>
  <si>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</si>
  <si>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</si>
  <si>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</si>
  <si>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</si>
  <si>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</si>
  <si>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</si>
  <si>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MAULE.</t>
  </si>
  <si>
    <t>DIC-.2020</t>
  </si>
  <si>
    <t>AGOSTO</t>
  </si>
  <si>
    <t>RIEGO</t>
  </si>
  <si>
    <t>SEP-NOV,</t>
  </si>
  <si>
    <t>ABRIL-MAYO</t>
  </si>
  <si>
    <t>ABRIL-JUNIO</t>
  </si>
  <si>
    <t>APLICACIÓN FERTILIZ.</t>
  </si>
  <si>
    <t>AGOST-OCTUB.</t>
  </si>
  <si>
    <t>SUPERF-TRIPLE</t>
  </si>
  <si>
    <t>AGOST-SEPT.</t>
  </si>
  <si>
    <t xml:space="preserve"> BOVINO</t>
  </si>
  <si>
    <t>COS. LOCAL-REG.</t>
  </si>
  <si>
    <t>RAZA</t>
  </si>
  <si>
    <t>OVERO COLORADO</t>
  </si>
  <si>
    <t>MARZO-ABRIL</t>
  </si>
  <si>
    <t>SUPERV. REBAÑO</t>
  </si>
  <si>
    <t>ABRIL-MARZO</t>
  </si>
  <si>
    <t>AGOST-NOV.</t>
  </si>
  <si>
    <t>MAYO-DIC</t>
  </si>
  <si>
    <t>APOYO EN VENTA</t>
  </si>
  <si>
    <t>ACEQUIDURA</t>
  </si>
  <si>
    <t>HA</t>
  </si>
  <si>
    <t>INSECT.ESPECIFICO</t>
  </si>
  <si>
    <t>DOSIS</t>
  </si>
  <si>
    <t>OCT-NOV.</t>
  </si>
  <si>
    <t>ML</t>
  </si>
  <si>
    <t>ANTICLOSTRIDIAL</t>
  </si>
  <si>
    <t>ABRUL-OCT.</t>
  </si>
  <si>
    <t>RB-51</t>
  </si>
  <si>
    <t>UNIDAD.</t>
  </si>
  <si>
    <t>JUNIO-SEPT.</t>
  </si>
  <si>
    <t>REPOSICION -CAMBIO</t>
  </si>
  <si>
    <t>UNIDAD</t>
  </si>
  <si>
    <t>PRECIO ESPERADO ($/KG-CARNE)</t>
  </si>
  <si>
    <t>COSTOS DIRECTOS DE PRODUCCIÓN PLANTEL DE 15 VIENTRES (INCLUYE IVA)</t>
  </si>
  <si>
    <t>MEDIO</t>
  </si>
  <si>
    <t>SEQUIA</t>
  </si>
  <si>
    <t>TODO EL AÑO</t>
  </si>
  <si>
    <t>FECHA DE VENTA</t>
  </si>
  <si>
    <t>ALIMENTACION</t>
  </si>
  <si>
    <t>APLICACIÓN TRATAMIENTO SANITARIO</t>
  </si>
  <si>
    <t>UREA GRANULADA</t>
  </si>
  <si>
    <t>ANTIPARASITARIO</t>
  </si>
  <si>
    <t>PRADERA SUPLEM</t>
  </si>
  <si>
    <t>SUPLEMENTO FARDOS</t>
  </si>
  <si>
    <t>ESCENARIOS COSTO UNITARIO  ($/kg)</t>
  </si>
  <si>
    <t>Costo unitario ($/kg (*)</t>
  </si>
  <si>
    <t>LONGAVI</t>
  </si>
  <si>
    <t>RENDIMIENTO (KG/plantel)</t>
  </si>
  <si>
    <t>$/plantel</t>
  </si>
  <si>
    <t>COSTO TOTAL/plantel</t>
  </si>
  <si>
    <t>Rendimiento (kg/plantel)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</si>
</sst>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6" fillId="8" borderId="26" xfId="0" applyNumberFormat="1" applyFont="1" applyFill="1" applyBorder="1" applyAlignment="1"/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20" fillId="3" borderId="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166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0" fontId="3" fillId="2" borderId="51" xfId="0" applyFont="1" applyFill="1" applyBorder="1" applyAlignment="1"/>
    <xf numFmtId="0" fontId="3" fillId="2" borderId="50" xfId="0" applyFont="1" applyFill="1" applyBorder="1" applyAlignment="1"/>
    <xf numFmtId="0" fontId="3" fillId="2" borderId="50" xfId="0" applyFont="1" applyFill="1" applyBorder="1" applyAlignment="1">
      <alignment horizontal="justify" wrapText="1"/>
    </xf>
    <xf numFmtId="0" fontId="3" fillId="2" borderId="52" xfId="0" applyFont="1" applyFill="1" applyBorder="1" applyAlignment="1"/>
    <xf numFmtId="0" fontId="3" fillId="2" borderId="53" xfId="0" applyFont="1" applyFill="1" applyBorder="1" applyAlignment="1">
      <alignment horizontal="left"/>
    </xf>
    <xf numFmtId="0" fontId="3" fillId="2" borderId="53" xfId="0" applyFont="1" applyFill="1" applyBorder="1" applyAlignment="1"/>
    <xf numFmtId="49" fontId="2" fillId="5" borderId="57" xfId="0" applyNumberFormat="1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49" fontId="5" fillId="2" borderId="59" xfId="0" applyNumberFormat="1" applyFont="1" applyFill="1" applyBorder="1" applyAlignment="1">
      <alignment wrapText="1"/>
    </xf>
    <xf numFmtId="49" fontId="5" fillId="2" borderId="59" xfId="0" applyNumberFormat="1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right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3" fontId="5" fillId="2" borderId="60" xfId="0" applyNumberFormat="1" applyFont="1" applyFill="1" applyBorder="1" applyAlignment="1">
      <alignment horizontal="right" wrapText="1"/>
    </xf>
    <xf numFmtId="3" fontId="3" fillId="2" borderId="53" xfId="0" applyNumberFormat="1" applyFont="1" applyFill="1" applyBorder="1" applyAlignment="1"/>
    <xf numFmtId="49" fontId="8" fillId="3" borderId="49" xfId="0" applyNumberFormat="1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horizontal="right" wrapText="1"/>
    </xf>
    <xf numFmtId="3" fontId="5" fillId="2" borderId="60" xfId="0" applyNumberFormat="1" applyFont="1" applyFill="1" applyBorder="1" applyAlignment="1"/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3" fontId="5" fillId="2" borderId="47" xfId="0" applyNumberFormat="1" applyFont="1" applyFill="1" applyBorder="1" applyAlignment="1"/>
    <xf numFmtId="49" fontId="9" fillId="2" borderId="61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59" xfId="0" applyNumberFormat="1" applyFont="1" applyFill="1" applyBorder="1" applyAlignment="1">
      <alignment horizontal="center"/>
    </xf>
    <xf numFmtId="3" fontId="5" fillId="2" borderId="59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1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vertical="center" wrapText="1"/>
    </xf>
    <xf numFmtId="0" fontId="5" fillId="2" borderId="59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horizontal="center" wrapText="1"/>
    </xf>
    <xf numFmtId="0" fontId="22" fillId="0" borderId="48" xfId="1" applyFont="1" applyFill="1" applyBorder="1" applyAlignment="1">
      <alignment horizontal="left"/>
    </xf>
    <xf numFmtId="0" fontId="22" fillId="0" borderId="48" xfId="1" applyFont="1" applyFill="1" applyBorder="1" applyAlignment="1">
      <alignment horizontal="center"/>
    </xf>
    <xf numFmtId="0" fontId="22" fillId="0" borderId="64" xfId="1" applyFont="1" applyFill="1" applyBorder="1" applyAlignment="1">
      <alignment horizontal="left"/>
    </xf>
    <xf numFmtId="0" fontId="22" fillId="0" borderId="64" xfId="1" applyFont="1" applyFill="1" applyBorder="1" applyAlignment="1">
      <alignment horizontal="center"/>
    </xf>
    <xf numFmtId="3" fontId="5" fillId="2" borderId="64" xfId="0" applyNumberFormat="1" applyFont="1" applyFill="1" applyBorder="1" applyAlignment="1">
      <alignment horizontal="right" wrapText="1"/>
    </xf>
    <xf numFmtId="49" fontId="5" fillId="2" borderId="60" xfId="0" applyNumberFormat="1" applyFont="1" applyFill="1" applyBorder="1" applyAlignment="1">
      <alignment horizontal="center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4" xfId="0" applyNumberFormat="1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49" fontId="14" fillId="8" borderId="14" xfId="0" applyNumberFormat="1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187325</xdr:rowOff>
    </xdr:from>
    <xdr:to>
      <xdr:col>6</xdr:col>
      <xdr:colOff>819150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87325"/>
          <a:ext cx="5657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workbookViewId="0">
      <selection activeCell="I73" sqref="I73"/>
    </sheetView>
  </sheetViews>
  <sheetFormatPr baseColWidth="10" defaultColWidth="10.85546875" defaultRowHeight="11.25" customHeight="1"/>
  <cols>
    <col min="1" max="1" width="4.42578125" style="1" customWidth="1"/>
    <col min="2" max="2" width="20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9"/>
      <c r="C8" s="139"/>
      <c r="D8" s="2"/>
      <c r="E8" s="3"/>
      <c r="F8" s="3"/>
      <c r="G8" s="3"/>
    </row>
    <row r="9" spans="1:7" ht="12" customHeight="1">
      <c r="A9" s="45"/>
      <c r="B9" s="142" t="s">
        <v>0</v>
      </c>
      <c r="C9" s="143" t="s">
        <v>67</v>
      </c>
      <c r="D9" s="137"/>
      <c r="E9" s="162" t="s">
        <v>105</v>
      </c>
      <c r="F9" s="163"/>
      <c r="G9" s="5">
        <v>3000</v>
      </c>
    </row>
    <row r="10" spans="1:7" ht="15" customHeight="1">
      <c r="A10" s="45"/>
      <c r="B10" s="144" t="s">
        <v>69</v>
      </c>
      <c r="C10" s="148" t="s">
        <v>70</v>
      </c>
      <c r="D10" s="138"/>
      <c r="E10" s="160" t="s">
        <v>1</v>
      </c>
      <c r="F10" s="161"/>
      <c r="G10" s="6" t="s">
        <v>94</v>
      </c>
    </row>
    <row r="11" spans="1:7" ht="15" customHeight="1">
      <c r="A11" s="45"/>
      <c r="B11" s="144" t="s">
        <v>2</v>
      </c>
      <c r="C11" s="145" t="s">
        <v>92</v>
      </c>
      <c r="D11" s="138"/>
      <c r="E11" s="160" t="s">
        <v>90</v>
      </c>
      <c r="F11" s="161"/>
      <c r="G11" s="85">
        <v>1300</v>
      </c>
    </row>
    <row r="12" spans="1:7" ht="15" customHeight="1">
      <c r="A12" s="45"/>
      <c r="B12" s="144" t="s">
        <v>3</v>
      </c>
      <c r="C12" s="146" t="s">
        <v>56</v>
      </c>
      <c r="D12" s="138"/>
      <c r="E12" s="8" t="s">
        <v>4</v>
      </c>
      <c r="F12" s="9"/>
      <c r="G12" s="10">
        <f>(G9*G11)</f>
        <v>3900000</v>
      </c>
    </row>
    <row r="13" spans="1:7" ht="15" customHeight="1">
      <c r="A13" s="45"/>
      <c r="B13" s="144" t="s">
        <v>5</v>
      </c>
      <c r="C13" s="145" t="s">
        <v>104</v>
      </c>
      <c r="D13" s="138"/>
      <c r="E13" s="160" t="s">
        <v>6</v>
      </c>
      <c r="F13" s="161"/>
      <c r="G13" s="6" t="s">
        <v>68</v>
      </c>
    </row>
    <row r="14" spans="1:7" ht="17.25" customHeight="1">
      <c r="A14" s="45"/>
      <c r="B14" s="144" t="s">
        <v>7</v>
      </c>
      <c r="C14" s="146" t="s">
        <v>104</v>
      </c>
      <c r="D14" s="138"/>
      <c r="E14" s="160" t="s">
        <v>95</v>
      </c>
      <c r="F14" s="161"/>
      <c r="G14" s="6" t="s">
        <v>94</v>
      </c>
    </row>
    <row r="15" spans="1:7" ht="15">
      <c r="A15" s="45"/>
      <c r="B15" s="144" t="s">
        <v>8</v>
      </c>
      <c r="C15" s="147" t="s">
        <v>57</v>
      </c>
      <c r="D15" s="138"/>
      <c r="E15" s="164" t="s">
        <v>9</v>
      </c>
      <c r="F15" s="165"/>
      <c r="G15" s="7" t="s">
        <v>93</v>
      </c>
    </row>
    <row r="16" spans="1:7" ht="12" customHeight="1">
      <c r="A16" s="2"/>
      <c r="B16" s="140"/>
      <c r="C16" s="141"/>
      <c r="D16" s="87"/>
      <c r="E16" s="88"/>
      <c r="F16" s="88"/>
      <c r="G16" s="89"/>
    </row>
    <row r="17" spans="1:7" ht="12" customHeight="1">
      <c r="A17" s="45"/>
      <c r="B17" s="166" t="s">
        <v>91</v>
      </c>
      <c r="C17" s="167"/>
      <c r="D17" s="167"/>
      <c r="E17" s="167"/>
      <c r="F17" s="167"/>
      <c r="G17" s="168"/>
    </row>
    <row r="18" spans="1:7" ht="12" customHeight="1">
      <c r="A18" s="2"/>
      <c r="B18" s="90"/>
      <c r="C18" s="91"/>
      <c r="D18" s="91"/>
      <c r="E18" s="91"/>
      <c r="F18" s="92"/>
      <c r="G18" s="92"/>
    </row>
    <row r="19" spans="1:7" ht="12" customHeight="1">
      <c r="A19" s="4"/>
      <c r="B19" s="93" t="s">
        <v>10</v>
      </c>
      <c r="C19" s="94"/>
      <c r="D19" s="95"/>
      <c r="E19" s="95"/>
      <c r="F19" s="95"/>
      <c r="G19" s="95"/>
    </row>
    <row r="20" spans="1:7" ht="24" customHeight="1">
      <c r="A20" s="45"/>
      <c r="B20" s="99" t="s">
        <v>11</v>
      </c>
      <c r="C20" s="99" t="s">
        <v>12</v>
      </c>
      <c r="D20" s="99" t="s">
        <v>13</v>
      </c>
      <c r="E20" s="99" t="s">
        <v>14</v>
      </c>
      <c r="F20" s="99" t="s">
        <v>15</v>
      </c>
      <c r="G20" s="99" t="s">
        <v>16</v>
      </c>
    </row>
    <row r="21" spans="1:7" ht="12.75" customHeight="1">
      <c r="A21" s="11"/>
      <c r="B21" s="96" t="s">
        <v>72</v>
      </c>
      <c r="C21" s="97" t="s">
        <v>17</v>
      </c>
      <c r="D21" s="149">
        <v>4</v>
      </c>
      <c r="E21" s="97" t="s">
        <v>73</v>
      </c>
      <c r="F21" s="98">
        <v>20000</v>
      </c>
      <c r="G21" s="98">
        <f>(D21*F21)</f>
        <v>80000</v>
      </c>
    </row>
    <row r="22" spans="1:7" ht="26.25" customHeight="1">
      <c r="A22" s="11"/>
      <c r="B22" s="86" t="s">
        <v>97</v>
      </c>
      <c r="C22" s="12" t="s">
        <v>17</v>
      </c>
      <c r="D22" s="150">
        <v>1</v>
      </c>
      <c r="E22" s="12" t="s">
        <v>74</v>
      </c>
      <c r="F22" s="10">
        <v>20000</v>
      </c>
      <c r="G22" s="10">
        <f t="shared" ref="G22:G25" si="0">(D22*F22)</f>
        <v>20000</v>
      </c>
    </row>
    <row r="23" spans="1:7" ht="12.75" customHeight="1">
      <c r="A23" s="11"/>
      <c r="B23" s="81" t="s">
        <v>96</v>
      </c>
      <c r="C23" s="12" t="s">
        <v>17</v>
      </c>
      <c r="D23" s="150">
        <v>15</v>
      </c>
      <c r="E23" s="12" t="s">
        <v>75</v>
      </c>
      <c r="F23" s="10">
        <v>20000</v>
      </c>
      <c r="G23" s="10">
        <f t="shared" si="0"/>
        <v>300000</v>
      </c>
    </row>
    <row r="24" spans="1:7" ht="12.75" customHeight="1">
      <c r="A24" s="11"/>
      <c r="B24" s="82" t="s">
        <v>59</v>
      </c>
      <c r="C24" s="12" t="s">
        <v>17</v>
      </c>
      <c r="D24" s="150">
        <v>6</v>
      </c>
      <c r="E24" s="12" t="s">
        <v>60</v>
      </c>
      <c r="F24" s="10">
        <v>20000</v>
      </c>
      <c r="G24" s="10">
        <f t="shared" si="0"/>
        <v>120000</v>
      </c>
    </row>
    <row r="25" spans="1:7" ht="12.75" customHeight="1">
      <c r="A25" s="11"/>
      <c r="B25" s="100" t="s">
        <v>76</v>
      </c>
      <c r="C25" s="101" t="s">
        <v>17</v>
      </c>
      <c r="D25" s="151">
        <v>0.5</v>
      </c>
      <c r="E25" s="101" t="s">
        <v>71</v>
      </c>
      <c r="F25" s="102">
        <v>20000</v>
      </c>
      <c r="G25" s="102">
        <f t="shared" si="0"/>
        <v>10000</v>
      </c>
    </row>
    <row r="26" spans="1:7" ht="12.75" customHeight="1">
      <c r="A26" s="45"/>
      <c r="B26" s="104" t="s">
        <v>18</v>
      </c>
      <c r="C26" s="105"/>
      <c r="D26" s="105"/>
      <c r="E26" s="105"/>
      <c r="F26" s="106"/>
      <c r="G26" s="107">
        <f>SUM(G21:G25)</f>
        <v>530000</v>
      </c>
    </row>
    <row r="27" spans="1:7" ht="12" customHeight="1">
      <c r="A27" s="2"/>
      <c r="B27" s="90"/>
      <c r="C27" s="92"/>
      <c r="D27" s="92"/>
      <c r="E27" s="92"/>
      <c r="F27" s="103"/>
      <c r="G27" s="103"/>
    </row>
    <row r="28" spans="1:7" ht="12" customHeight="1">
      <c r="A28" s="4"/>
      <c r="B28" s="13" t="s">
        <v>19</v>
      </c>
      <c r="C28" s="14"/>
      <c r="D28" s="15"/>
      <c r="E28" s="15"/>
      <c r="F28" s="16"/>
      <c r="G28" s="16"/>
    </row>
    <row r="29" spans="1:7" ht="24" customHeight="1">
      <c r="A29" s="4"/>
      <c r="B29" s="17" t="s">
        <v>11</v>
      </c>
      <c r="C29" s="18" t="s">
        <v>12</v>
      </c>
      <c r="D29" s="18" t="s">
        <v>13</v>
      </c>
      <c r="E29" s="17" t="s">
        <v>14</v>
      </c>
      <c r="F29" s="18" t="s">
        <v>15</v>
      </c>
      <c r="G29" s="17" t="s">
        <v>16</v>
      </c>
    </row>
    <row r="30" spans="1:7" ht="12" customHeight="1">
      <c r="A30" s="4"/>
      <c r="B30" s="19"/>
      <c r="C30" s="20"/>
      <c r="D30" s="20"/>
      <c r="E30" s="20"/>
      <c r="F30" s="19"/>
      <c r="G30" s="19"/>
    </row>
    <row r="31" spans="1:7" ht="12" customHeight="1">
      <c r="A31" s="4"/>
      <c r="B31" s="21" t="s">
        <v>20</v>
      </c>
      <c r="C31" s="22"/>
      <c r="D31" s="22"/>
      <c r="E31" s="22"/>
      <c r="F31" s="23"/>
      <c r="G31" s="23"/>
    </row>
    <row r="32" spans="1:7" ht="12" customHeight="1">
      <c r="A32" s="2"/>
      <c r="B32" s="24"/>
      <c r="C32" s="25"/>
      <c r="D32" s="25"/>
      <c r="E32" s="25"/>
      <c r="F32" s="26"/>
      <c r="G32" s="26"/>
    </row>
    <row r="33" spans="1:11" ht="12" customHeight="1">
      <c r="A33" s="4"/>
      <c r="B33" s="13" t="s">
        <v>21</v>
      </c>
      <c r="C33" s="14"/>
      <c r="D33" s="15"/>
      <c r="E33" s="15"/>
      <c r="F33" s="16"/>
      <c r="G33" s="16"/>
    </row>
    <row r="34" spans="1:11" ht="24" customHeight="1">
      <c r="A34" s="4"/>
      <c r="B34" s="17" t="s">
        <v>11</v>
      </c>
      <c r="C34" s="17" t="s">
        <v>12</v>
      </c>
      <c r="D34" s="17" t="s">
        <v>13</v>
      </c>
      <c r="E34" s="17" t="s">
        <v>14</v>
      </c>
      <c r="F34" s="18" t="s">
        <v>15</v>
      </c>
      <c r="G34" s="17" t="s">
        <v>16</v>
      </c>
    </row>
    <row r="35" spans="1:11" ht="15">
      <c r="A35" s="45"/>
      <c r="B35" s="154" t="s">
        <v>77</v>
      </c>
      <c r="C35" s="155" t="s">
        <v>22</v>
      </c>
      <c r="D35" s="155">
        <v>0.2</v>
      </c>
      <c r="E35" s="155" t="s">
        <v>62</v>
      </c>
      <c r="F35" s="156">
        <v>125000</v>
      </c>
      <c r="G35" s="156">
        <f t="shared" ref="G35:G36" si="1">(D35*F35)</f>
        <v>25000</v>
      </c>
    </row>
    <row r="36" spans="1:11" ht="12.75" customHeight="1">
      <c r="A36" s="45"/>
      <c r="B36" s="152" t="s">
        <v>63</v>
      </c>
      <c r="C36" s="153" t="s">
        <v>22</v>
      </c>
      <c r="D36" s="153">
        <v>0.125</v>
      </c>
      <c r="E36" s="153" t="s">
        <v>64</v>
      </c>
      <c r="F36" s="108">
        <v>125000</v>
      </c>
      <c r="G36" s="108">
        <f t="shared" si="1"/>
        <v>15625</v>
      </c>
    </row>
    <row r="37" spans="1:11" ht="12.75" customHeight="1">
      <c r="A37" s="4"/>
      <c r="B37" s="27" t="s">
        <v>23</v>
      </c>
      <c r="C37" s="28"/>
      <c r="D37" s="28"/>
      <c r="E37" s="28"/>
      <c r="F37" s="29"/>
      <c r="G37" s="83">
        <f>SUM(G35:G36)</f>
        <v>40625</v>
      </c>
    </row>
    <row r="38" spans="1:11" ht="12" customHeight="1">
      <c r="A38" s="2"/>
      <c r="B38" s="24"/>
      <c r="C38" s="25"/>
      <c r="D38" s="25"/>
      <c r="E38" s="25"/>
      <c r="F38" s="26"/>
      <c r="G38" s="26"/>
    </row>
    <row r="39" spans="1:11" ht="12" customHeight="1">
      <c r="A39" s="4"/>
      <c r="B39" s="13" t="s">
        <v>24</v>
      </c>
      <c r="C39" s="14"/>
      <c r="D39" s="15"/>
      <c r="E39" s="15"/>
      <c r="F39" s="16"/>
      <c r="G39" s="16"/>
    </row>
    <row r="40" spans="1:11" ht="24" customHeight="1">
      <c r="A40" s="4"/>
      <c r="B40" s="18" t="s">
        <v>25</v>
      </c>
      <c r="C40" s="18" t="s">
        <v>26</v>
      </c>
      <c r="D40" s="18" t="s">
        <v>27</v>
      </c>
      <c r="E40" s="18" t="s">
        <v>14</v>
      </c>
      <c r="F40" s="18" t="s">
        <v>15</v>
      </c>
      <c r="G40" s="18" t="s">
        <v>16</v>
      </c>
      <c r="K40" s="80"/>
    </row>
    <row r="41" spans="1:11" ht="12.75" customHeight="1">
      <c r="A41" s="11"/>
      <c r="B41" s="114" t="s">
        <v>28</v>
      </c>
      <c r="C41" s="115"/>
      <c r="D41" s="116"/>
      <c r="E41" s="115"/>
      <c r="F41" s="117"/>
      <c r="G41" s="117"/>
    </row>
    <row r="42" spans="1:11" ht="12.75" customHeight="1">
      <c r="A42" s="45"/>
      <c r="B42" s="110" t="s">
        <v>98</v>
      </c>
      <c r="C42" s="111" t="s">
        <v>29</v>
      </c>
      <c r="D42" s="112">
        <v>100</v>
      </c>
      <c r="E42" s="111" t="s">
        <v>58</v>
      </c>
      <c r="F42" s="113">
        <v>392</v>
      </c>
      <c r="G42" s="113">
        <f>(D42*F42)</f>
        <v>39200</v>
      </c>
    </row>
    <row r="43" spans="1:11" ht="12.75" customHeight="1">
      <c r="A43" s="45"/>
      <c r="B43" s="110" t="s">
        <v>65</v>
      </c>
      <c r="C43" s="111" t="s">
        <v>30</v>
      </c>
      <c r="D43" s="112">
        <v>250</v>
      </c>
      <c r="E43" s="111" t="s">
        <v>66</v>
      </c>
      <c r="F43" s="113">
        <v>432</v>
      </c>
      <c r="G43" s="113">
        <f>(D43*F43)</f>
        <v>108000</v>
      </c>
    </row>
    <row r="44" spans="1:11" ht="12.75" customHeight="1">
      <c r="A44" s="45"/>
      <c r="B44" s="110" t="s">
        <v>79</v>
      </c>
      <c r="C44" s="111" t="s">
        <v>80</v>
      </c>
      <c r="D44" s="112">
        <v>50</v>
      </c>
      <c r="E44" s="111" t="s">
        <v>81</v>
      </c>
      <c r="F44" s="113">
        <v>900</v>
      </c>
      <c r="G44" s="113">
        <f t="shared" ref="G44:G47" si="2">(D44*F44)</f>
        <v>45000</v>
      </c>
    </row>
    <row r="45" spans="1:11" ht="12.75" customHeight="1">
      <c r="A45" s="45"/>
      <c r="B45" s="110" t="s">
        <v>99</v>
      </c>
      <c r="C45" s="111" t="s">
        <v>82</v>
      </c>
      <c r="D45" s="112">
        <v>100</v>
      </c>
      <c r="E45" s="111" t="s">
        <v>81</v>
      </c>
      <c r="F45" s="113">
        <v>800</v>
      </c>
      <c r="G45" s="113">
        <f t="shared" si="2"/>
        <v>80000</v>
      </c>
    </row>
    <row r="46" spans="1:11" ht="12.75" customHeight="1">
      <c r="A46" s="45"/>
      <c r="B46" s="110" t="s">
        <v>83</v>
      </c>
      <c r="C46" s="111" t="s">
        <v>82</v>
      </c>
      <c r="D46" s="112">
        <v>50</v>
      </c>
      <c r="E46" s="111" t="s">
        <v>84</v>
      </c>
      <c r="F46" s="113">
        <v>800</v>
      </c>
      <c r="G46" s="113">
        <f t="shared" si="2"/>
        <v>40000</v>
      </c>
    </row>
    <row r="47" spans="1:11" ht="12.75" customHeight="1">
      <c r="A47" s="45"/>
      <c r="B47" s="118" t="s">
        <v>85</v>
      </c>
      <c r="C47" s="119" t="s">
        <v>82</v>
      </c>
      <c r="D47" s="120">
        <v>100</v>
      </c>
      <c r="E47" s="119" t="s">
        <v>81</v>
      </c>
      <c r="F47" s="121">
        <v>500</v>
      </c>
      <c r="G47" s="121">
        <f t="shared" si="2"/>
        <v>50000</v>
      </c>
    </row>
    <row r="48" spans="1:11" ht="13.5" customHeight="1">
      <c r="A48" s="4"/>
      <c r="B48" s="32" t="s">
        <v>31</v>
      </c>
      <c r="C48" s="33"/>
      <c r="D48" s="33"/>
      <c r="E48" s="33"/>
      <c r="F48" s="34"/>
      <c r="G48" s="83">
        <f>SUM(G41:G43)</f>
        <v>147200</v>
      </c>
    </row>
    <row r="49" spans="1:7" ht="12" customHeight="1">
      <c r="A49" s="2"/>
      <c r="B49" s="24"/>
      <c r="C49" s="25"/>
      <c r="D49" s="25"/>
      <c r="E49" s="35"/>
      <c r="F49" s="26"/>
      <c r="G49" s="26"/>
    </row>
    <row r="50" spans="1:7" ht="12" customHeight="1">
      <c r="A50" s="4"/>
      <c r="B50" s="13" t="s">
        <v>32</v>
      </c>
      <c r="C50" s="14"/>
      <c r="D50" s="15"/>
      <c r="E50" s="15"/>
      <c r="F50" s="16"/>
      <c r="G50" s="16"/>
    </row>
    <row r="51" spans="1:7" ht="24" customHeight="1">
      <c r="A51" s="4"/>
      <c r="B51" s="17" t="s">
        <v>33</v>
      </c>
      <c r="C51" s="18" t="s">
        <v>26</v>
      </c>
      <c r="D51" s="18" t="s">
        <v>27</v>
      </c>
      <c r="E51" s="17" t="s">
        <v>14</v>
      </c>
      <c r="F51" s="18" t="s">
        <v>15</v>
      </c>
      <c r="G51" s="17" t="s">
        <v>16</v>
      </c>
    </row>
    <row r="52" spans="1:7" ht="12.75" customHeight="1">
      <c r="A52" s="11"/>
      <c r="B52" s="96" t="s">
        <v>100</v>
      </c>
      <c r="C52" s="122" t="s">
        <v>78</v>
      </c>
      <c r="D52" s="123">
        <v>1</v>
      </c>
      <c r="E52" s="97" t="s">
        <v>61</v>
      </c>
      <c r="F52" s="123">
        <v>300000</v>
      </c>
      <c r="G52" s="123">
        <f>(D52*F52)</f>
        <v>300000</v>
      </c>
    </row>
    <row r="53" spans="1:7" ht="12.75" customHeight="1">
      <c r="A53" s="11"/>
      <c r="B53" s="84" t="s">
        <v>101</v>
      </c>
      <c r="C53" s="30" t="s">
        <v>86</v>
      </c>
      <c r="D53" s="31">
        <v>100</v>
      </c>
      <c r="E53" s="12" t="s">
        <v>87</v>
      </c>
      <c r="F53" s="31">
        <v>5000</v>
      </c>
      <c r="G53" s="31">
        <f t="shared" ref="G53:G54" si="3">(D53*F53)</f>
        <v>500000</v>
      </c>
    </row>
    <row r="54" spans="1:7" ht="12.75" customHeight="1">
      <c r="A54" s="11"/>
      <c r="B54" s="100" t="s">
        <v>88</v>
      </c>
      <c r="C54" s="157" t="s">
        <v>89</v>
      </c>
      <c r="D54" s="109">
        <v>3</v>
      </c>
      <c r="E54" s="101" t="s">
        <v>81</v>
      </c>
      <c r="F54" s="109">
        <v>150000</v>
      </c>
      <c r="G54" s="109">
        <f t="shared" si="3"/>
        <v>450000</v>
      </c>
    </row>
    <row r="55" spans="1:7" ht="13.5" customHeight="1">
      <c r="A55" s="4"/>
      <c r="B55" s="32" t="s">
        <v>34</v>
      </c>
      <c r="C55" s="33"/>
      <c r="D55" s="33"/>
      <c r="E55" s="33"/>
      <c r="F55" s="34"/>
      <c r="G55" s="83">
        <f>SUM(G52:G54)</f>
        <v>1250000</v>
      </c>
    </row>
    <row r="56" spans="1:7" ht="12" customHeight="1">
      <c r="A56" s="2"/>
      <c r="B56" s="48"/>
      <c r="C56" s="48"/>
      <c r="D56" s="48"/>
      <c r="E56" s="48"/>
      <c r="F56" s="49"/>
      <c r="G56" s="49"/>
    </row>
    <row r="57" spans="1:7" ht="12" customHeight="1">
      <c r="A57" s="45"/>
      <c r="B57" s="50" t="s">
        <v>35</v>
      </c>
      <c r="C57" s="51"/>
      <c r="D57" s="51"/>
      <c r="E57" s="51"/>
      <c r="F57" s="51"/>
      <c r="G57" s="124">
        <f>G26+G37+G48+G55</f>
        <v>1967825</v>
      </c>
    </row>
    <row r="58" spans="1:7" ht="12" customHeight="1">
      <c r="A58" s="45"/>
      <c r="B58" s="52" t="s">
        <v>36</v>
      </c>
      <c r="C58" s="37"/>
      <c r="D58" s="37"/>
      <c r="E58" s="37"/>
      <c r="F58" s="37"/>
      <c r="G58" s="125">
        <f>G57*0.05</f>
        <v>98391.25</v>
      </c>
    </row>
    <row r="59" spans="1:7" ht="12" customHeight="1">
      <c r="A59" s="45"/>
      <c r="B59" s="53" t="s">
        <v>37</v>
      </c>
      <c r="C59" s="36"/>
      <c r="D59" s="36"/>
      <c r="E59" s="36"/>
      <c r="F59" s="36"/>
      <c r="G59" s="126">
        <f>G58+G57</f>
        <v>2066216.25</v>
      </c>
    </row>
    <row r="60" spans="1:7" ht="12" customHeight="1">
      <c r="A60" s="45"/>
      <c r="B60" s="52" t="s">
        <v>38</v>
      </c>
      <c r="C60" s="37"/>
      <c r="D60" s="37"/>
      <c r="E60" s="37"/>
      <c r="F60" s="37"/>
      <c r="G60" s="125">
        <f>G12</f>
        <v>3900000</v>
      </c>
    </row>
    <row r="61" spans="1:7" ht="12" customHeight="1">
      <c r="A61" s="45"/>
      <c r="B61" s="54" t="s">
        <v>39</v>
      </c>
      <c r="C61" s="127"/>
      <c r="D61" s="127"/>
      <c r="E61" s="127"/>
      <c r="F61" s="127"/>
      <c r="G61" s="128">
        <f>G60-G59</f>
        <v>1833783.75</v>
      </c>
    </row>
    <row r="62" spans="1:7" ht="12" customHeight="1">
      <c r="A62" s="45"/>
      <c r="B62" s="46" t="s">
        <v>40</v>
      </c>
      <c r="C62" s="47"/>
      <c r="D62" s="47"/>
      <c r="E62" s="47"/>
      <c r="F62" s="47"/>
      <c r="G62" s="42"/>
    </row>
    <row r="63" spans="1:7" ht="12.75" customHeight="1" thickBot="1">
      <c r="A63" s="45"/>
      <c r="B63" s="55"/>
      <c r="C63" s="47"/>
      <c r="D63" s="47"/>
      <c r="E63" s="47"/>
      <c r="F63" s="47"/>
      <c r="G63" s="42"/>
    </row>
    <row r="64" spans="1:7" ht="12" customHeight="1">
      <c r="A64" s="45"/>
      <c r="B64" s="66" t="s">
        <v>41</v>
      </c>
      <c r="C64" s="67"/>
      <c r="D64" s="67"/>
      <c r="E64" s="67"/>
      <c r="F64" s="68"/>
      <c r="G64" s="42"/>
    </row>
    <row r="65" spans="1:7" ht="12" customHeight="1">
      <c r="A65" s="45"/>
      <c r="B65" s="69" t="s">
        <v>42</v>
      </c>
      <c r="C65" s="44"/>
      <c r="D65" s="44"/>
      <c r="E65" s="44"/>
      <c r="F65" s="70"/>
      <c r="G65" s="42"/>
    </row>
    <row r="66" spans="1:7" ht="12" customHeight="1">
      <c r="A66" s="45"/>
      <c r="B66" s="69" t="s">
        <v>43</v>
      </c>
      <c r="C66" s="44"/>
      <c r="D66" s="44"/>
      <c r="E66" s="44"/>
      <c r="F66" s="70"/>
      <c r="G66" s="42"/>
    </row>
    <row r="67" spans="1:7" ht="12" customHeight="1">
      <c r="A67" s="45"/>
      <c r="B67" s="69" t="s">
        <v>44</v>
      </c>
      <c r="C67" s="44"/>
      <c r="D67" s="44"/>
      <c r="E67" s="44"/>
      <c r="F67" s="70"/>
      <c r="G67" s="42"/>
    </row>
    <row r="68" spans="1:7" ht="12" customHeight="1">
      <c r="A68" s="45"/>
      <c r="B68" s="69" t="s">
        <v>45</v>
      </c>
      <c r="C68" s="44"/>
      <c r="D68" s="44"/>
      <c r="E68" s="44"/>
      <c r="F68" s="70"/>
      <c r="G68" s="42"/>
    </row>
    <row r="69" spans="1:7" ht="12" customHeight="1">
      <c r="A69" s="45"/>
      <c r="B69" s="69" t="s">
        <v>46</v>
      </c>
      <c r="C69" s="44"/>
      <c r="D69" s="44"/>
      <c r="E69" s="44"/>
      <c r="F69" s="70"/>
      <c r="G69" s="42"/>
    </row>
    <row r="70" spans="1:7" ht="12.75" customHeight="1" thickBot="1">
      <c r="A70" s="45"/>
      <c r="B70" s="71" t="s">
        <v>47</v>
      </c>
      <c r="C70" s="72"/>
      <c r="D70" s="72"/>
      <c r="E70" s="72"/>
      <c r="F70" s="73"/>
      <c r="G70" s="42"/>
    </row>
    <row r="71" spans="1:7" ht="12.75" customHeight="1">
      <c r="A71" s="45"/>
      <c r="B71" s="64"/>
      <c r="C71" s="44"/>
      <c r="D71" s="44"/>
      <c r="E71" s="44"/>
      <c r="F71" s="44"/>
      <c r="G71" s="42"/>
    </row>
    <row r="72" spans="1:7" ht="15" customHeight="1" thickBot="1">
      <c r="A72" s="45"/>
      <c r="B72" s="158" t="s">
        <v>48</v>
      </c>
      <c r="C72" s="159"/>
      <c r="D72" s="63"/>
      <c r="E72" s="39"/>
      <c r="F72" s="39"/>
      <c r="G72" s="42"/>
    </row>
    <row r="73" spans="1:7" ht="12" customHeight="1">
      <c r="A73" s="45"/>
      <c r="B73" s="57" t="s">
        <v>33</v>
      </c>
      <c r="C73" s="169" t="s">
        <v>106</v>
      </c>
      <c r="D73" s="58" t="s">
        <v>49</v>
      </c>
      <c r="E73" s="39"/>
      <c r="F73" s="39"/>
      <c r="G73" s="42"/>
    </row>
    <row r="74" spans="1:7" ht="12" customHeight="1">
      <c r="A74" s="45"/>
      <c r="B74" s="59" t="s">
        <v>50</v>
      </c>
      <c r="C74" s="129">
        <v>530000</v>
      </c>
      <c r="D74" s="60">
        <f>(C74/C80)</f>
        <v>0.25650751706168218</v>
      </c>
      <c r="E74" s="39"/>
      <c r="F74" s="39"/>
      <c r="G74" s="42"/>
    </row>
    <row r="75" spans="1:7" ht="12" customHeight="1">
      <c r="A75" s="45"/>
      <c r="B75" s="59" t="s">
        <v>51</v>
      </c>
      <c r="C75" s="130">
        <v>0</v>
      </c>
      <c r="D75" s="60">
        <v>0</v>
      </c>
      <c r="E75" s="39"/>
      <c r="F75" s="39"/>
      <c r="G75" s="42"/>
    </row>
    <row r="76" spans="1:7" ht="12" customHeight="1">
      <c r="A76" s="45"/>
      <c r="B76" s="59" t="s">
        <v>52</v>
      </c>
      <c r="C76" s="129">
        <v>40625</v>
      </c>
      <c r="D76" s="60">
        <f>(C76/C80)</f>
        <v>1.9661543171001584E-2</v>
      </c>
      <c r="E76" s="39"/>
      <c r="F76" s="39"/>
      <c r="G76" s="42"/>
    </row>
    <row r="77" spans="1:7" ht="12" customHeight="1">
      <c r="A77" s="45"/>
      <c r="B77" s="59" t="s">
        <v>25</v>
      </c>
      <c r="C77" s="129">
        <v>147200</v>
      </c>
      <c r="D77" s="60">
        <f>(C77/C80)</f>
        <v>7.1241333040527585E-2</v>
      </c>
      <c r="E77" s="39"/>
      <c r="F77" s="39"/>
      <c r="G77" s="42"/>
    </row>
    <row r="78" spans="1:7" ht="12" customHeight="1">
      <c r="A78" s="45"/>
      <c r="B78" s="59" t="s">
        <v>53</v>
      </c>
      <c r="C78" s="131">
        <v>1250000</v>
      </c>
      <c r="D78" s="60">
        <f>(C78/C80)</f>
        <v>0.604970559107741</v>
      </c>
      <c r="E78" s="41"/>
      <c r="F78" s="41"/>
      <c r="G78" s="42"/>
    </row>
    <row r="79" spans="1:7" ht="12" customHeight="1">
      <c r="A79" s="45"/>
      <c r="B79" s="59" t="s">
        <v>54</v>
      </c>
      <c r="C79" s="131">
        <f>G58</f>
        <v>98391.25</v>
      </c>
      <c r="D79" s="60">
        <f>(C79/C80)</f>
        <v>4.7619047619047616E-2</v>
      </c>
      <c r="E79" s="41"/>
      <c r="F79" s="41"/>
      <c r="G79" s="42"/>
    </row>
    <row r="80" spans="1:7" ht="12.75" customHeight="1" thickBot="1">
      <c r="A80" s="45"/>
      <c r="B80" s="61" t="s">
        <v>107</v>
      </c>
      <c r="C80" s="132">
        <f>SUM(C74:C79)</f>
        <v>2066216.25</v>
      </c>
      <c r="D80" s="62">
        <f>SUM(D74:D79)</f>
        <v>1</v>
      </c>
      <c r="E80" s="41"/>
      <c r="F80" s="41"/>
      <c r="G80" s="42"/>
    </row>
    <row r="81" spans="1:7" ht="12" customHeight="1">
      <c r="A81" s="45"/>
      <c r="B81" s="55"/>
      <c r="C81" s="47"/>
      <c r="D81" s="47"/>
      <c r="E81" s="47"/>
      <c r="F81" s="47"/>
      <c r="G81" s="42"/>
    </row>
    <row r="82" spans="1:7" ht="12.75" customHeight="1">
      <c r="A82" s="45"/>
      <c r="B82" s="56"/>
      <c r="C82" s="47"/>
      <c r="D82" s="47"/>
      <c r="E82" s="47"/>
      <c r="F82" s="47"/>
      <c r="G82" s="42"/>
    </row>
    <row r="83" spans="1:7" ht="12" customHeight="1" thickBot="1">
      <c r="A83" s="38"/>
      <c r="B83" s="75"/>
      <c r="C83" s="76" t="s">
        <v>102</v>
      </c>
      <c r="D83" s="77"/>
      <c r="E83" s="78"/>
      <c r="F83" s="40"/>
      <c r="G83" s="42"/>
    </row>
    <row r="84" spans="1:7" ht="12" customHeight="1">
      <c r="A84" s="45"/>
      <c r="B84" s="79" t="s">
        <v>108</v>
      </c>
      <c r="C84" s="133">
        <v>2000</v>
      </c>
      <c r="D84" s="133">
        <v>3000</v>
      </c>
      <c r="E84" s="134">
        <v>4000</v>
      </c>
      <c r="F84" s="74"/>
      <c r="G84" s="43"/>
    </row>
    <row r="85" spans="1:7" ht="12.75" customHeight="1" thickBot="1">
      <c r="A85" s="45"/>
      <c r="B85" s="61" t="s">
        <v>103</v>
      </c>
      <c r="C85" s="135">
        <f>(G59/C84)</f>
        <v>1033.108125</v>
      </c>
      <c r="D85" s="135">
        <f>(G59/D84)</f>
        <v>688.73874999999998</v>
      </c>
      <c r="E85" s="136">
        <f>(G59/E84)</f>
        <v>516.55406249999999</v>
      </c>
      <c r="F85" s="74"/>
      <c r="G85" s="43"/>
    </row>
    <row r="86" spans="1:7" ht="15.6" customHeight="1">
      <c r="A86" s="45"/>
      <c r="B86" s="65" t="s">
        <v>55</v>
      </c>
      <c r="C86" s="44"/>
      <c r="D86" s="44"/>
      <c r="E86" s="44"/>
      <c r="F86" s="44"/>
      <c r="G86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2021-03-24T14:09:15Z</dcterms:modified>
</cp:coreProperties>
</file>