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Cerezo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6" l="1"/>
  <c r="C107" i="6"/>
  <c r="B107" i="6"/>
  <c r="F42" i="6" l="1"/>
  <c r="F41" i="6"/>
  <c r="F40" i="6"/>
  <c r="F39" i="6"/>
  <c r="F38" i="6"/>
  <c r="F37" i="6"/>
  <c r="F36" i="6"/>
  <c r="F21" i="6"/>
  <c r="F22" i="6"/>
  <c r="F23" i="6"/>
  <c r="F24" i="6"/>
  <c r="F25" i="6"/>
  <c r="F26" i="6"/>
  <c r="F20" i="6"/>
  <c r="B98" i="6" l="1"/>
  <c r="F82" i="6"/>
  <c r="F75" i="6"/>
  <c r="F74" i="6"/>
  <c r="F69" i="6"/>
  <c r="F68" i="6"/>
  <c r="F67" i="6"/>
  <c r="F66" i="6"/>
  <c r="F64" i="6"/>
  <c r="F62" i="6"/>
  <c r="F61" i="6"/>
  <c r="F60" i="6"/>
  <c r="F59" i="6"/>
  <c r="F58" i="6"/>
  <c r="F56" i="6"/>
  <c r="F55" i="6"/>
  <c r="F53" i="6"/>
  <c r="F52" i="6"/>
  <c r="F51" i="6"/>
  <c r="F50" i="6"/>
  <c r="F49" i="6"/>
  <c r="F48" i="6"/>
  <c r="F11" i="6"/>
  <c r="F70" i="6" l="1"/>
  <c r="B100" i="6" s="1"/>
  <c r="F43" i="6"/>
  <c r="B99" i="6" s="1"/>
  <c r="F77" i="6"/>
  <c r="B101" i="6" s="1"/>
  <c r="F27" i="6"/>
  <c r="B97" i="6" s="1"/>
  <c r="F79" i="6" l="1"/>
  <c r="F80" i="6" s="1"/>
  <c r="B102" i="6" s="1"/>
  <c r="B103" i="6" l="1"/>
  <c r="C102" i="6" s="1"/>
  <c r="F81" i="6"/>
  <c r="F83" i="6" l="1"/>
  <c r="C99" i="6"/>
  <c r="C97" i="6"/>
  <c r="C100" i="6"/>
  <c r="C101" i="6"/>
  <c r="C103" i="6" l="1"/>
</calcChain>
</file>

<file path=xl/sharedStrings.xml><?xml version="1.0" encoding="utf-8"?>
<sst xmlns="http://schemas.openxmlformats.org/spreadsheetml/2006/main" count="203" uniqueCount="136">
  <si>
    <t>RUBRO O CULTIVO</t>
  </si>
  <si>
    <t>VARIEDAD</t>
  </si>
  <si>
    <t>FECHA ESTIMADA  PRECIO VENTA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</si>
  <si>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</si>
  <si>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</si>
  <si>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</si>
  <si>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</si>
  <si>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</si>
  <si>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</si>
  <si>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</si>
  <si>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</si>
  <si>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</si>
  <si>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</si>
  <si>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</si>
  <si>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</si>
  <si>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</si>
  <si>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</si>
  <si>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</si>
  <si>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</si>
  <si>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</si>
  <si>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</si>
  <si>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</si>
  <si>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</si>
  <si>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</si>
  <si>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</si>
  <si>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</si>
  <si>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</si>
  <si>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</si>
  <si>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</si>
  <si>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</si>
  <si>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</si>
  <si>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</si>
  <si>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</si>
  <si>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</si>
  <si>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</si>
  <si>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</si>
  <si>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</si>
  <si>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</si>
  <si>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</si>
  <si>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</si>
  <si>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</si>
  <si>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</si>
  <si>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Rancagua</t>
  </si>
  <si>
    <t>RENDIMIENTO (kg/ha)</t>
  </si>
  <si>
    <t>NIVEL TECNOLOGICO</t>
  </si>
  <si>
    <t>PRECIO ESPERADO ($/Kg)</t>
  </si>
  <si>
    <t>B. O'Higgins</t>
  </si>
  <si>
    <t>ÁREA</t>
  </si>
  <si>
    <t>Todas</t>
  </si>
  <si>
    <t>Helada,  sequia, granizo, lluvia extemporánea</t>
  </si>
  <si>
    <t>Poda</t>
  </si>
  <si>
    <t>Raleo</t>
  </si>
  <si>
    <t>Control de malezas</t>
  </si>
  <si>
    <t>Enero - Diciembre</t>
  </si>
  <si>
    <t>JM</t>
  </si>
  <si>
    <t>Octubre - Mayo</t>
  </si>
  <si>
    <t>Agosto</t>
  </si>
  <si>
    <t>Items</t>
  </si>
  <si>
    <t>Cantidad</t>
  </si>
  <si>
    <t>FERTILIZANTES</t>
  </si>
  <si>
    <t>Urea</t>
  </si>
  <si>
    <t>Mezcla 17-20-20</t>
  </si>
  <si>
    <t>Nitrato de potasio</t>
  </si>
  <si>
    <t>Octubre - Diciembre</t>
  </si>
  <si>
    <t>nitrto de magnesio</t>
  </si>
  <si>
    <t>nitrato Ca</t>
  </si>
  <si>
    <t>muriato de potasio</t>
  </si>
  <si>
    <t>HERBICIDAS</t>
  </si>
  <si>
    <t>Rango 480 SL</t>
  </si>
  <si>
    <t>lt</t>
  </si>
  <si>
    <t>INSECTICIDAS</t>
  </si>
  <si>
    <t>winspray</t>
  </si>
  <si>
    <t>Septiembre - Enero</t>
  </si>
  <si>
    <t>Lorsban 4E</t>
  </si>
  <si>
    <t>Imidan 70 WP</t>
  </si>
  <si>
    <t>FUNGICIDAS</t>
  </si>
  <si>
    <t>Nordox Super 75 WG</t>
  </si>
  <si>
    <t>Junio - Agosto</t>
  </si>
  <si>
    <t>Ziram 76 WG</t>
  </si>
  <si>
    <t>Julio - Agosto</t>
  </si>
  <si>
    <t>Septiembre. - Octubre</t>
  </si>
  <si>
    <t>Indar flo 30 FS</t>
  </si>
  <si>
    <t>Tacora 25 EW</t>
  </si>
  <si>
    <t>Septiembre - octubre</t>
  </si>
  <si>
    <t>Propizol 25 EC</t>
  </si>
  <si>
    <t>Septiembre</t>
  </si>
  <si>
    <t>Traslados</t>
  </si>
  <si>
    <t>c/u</t>
  </si>
  <si>
    <t>1. Los precios de los insumos y productos se expresan con IVA.</t>
  </si>
  <si>
    <t>2. El  costo de la mano de obra incluye impuestos e imposiciones.</t>
  </si>
  <si>
    <t>3.  Precio de Insumos corresponde a  precios  colocados en el predio</t>
  </si>
  <si>
    <t>4. El costo de la maquinaria incluye el costo del operador, combustible y arriendo del equipo.</t>
  </si>
  <si>
    <t>$/hà</t>
  </si>
  <si>
    <t>COSTO TOTAL/hà.</t>
  </si>
  <si>
    <t>ESCENARIOS COSTO UNITARIO  ($/kg)</t>
  </si>
  <si>
    <t>Rendimiento (kg/Ha)</t>
  </si>
  <si>
    <t xml:space="preserve">Costo unitario ($/kg) </t>
  </si>
  <si>
    <t>Medio alto</t>
  </si>
  <si>
    <t>Mercado interno</t>
  </si>
  <si>
    <t>COSTOS DIRECTOS DE PRODUCCION POR HECTAREA (INCLUYE IVA)</t>
  </si>
  <si>
    <t>Varios, cercos, conducción, tutores, etc.</t>
  </si>
  <si>
    <t>Noviembre - Diciembre</t>
  </si>
  <si>
    <t>Julio</t>
  </si>
  <si>
    <t xml:space="preserve">Cantidad </t>
  </si>
  <si>
    <t xml:space="preserve">Agosto </t>
  </si>
  <si>
    <t xml:space="preserve">Noviembre-diciembre </t>
  </si>
  <si>
    <t>Agosto - Enero</t>
  </si>
  <si>
    <t>farnor</t>
  </si>
  <si>
    <t>Karate Zeon 50 CS</t>
  </si>
  <si>
    <t xml:space="preserve">Punto 70 WP </t>
  </si>
  <si>
    <t>Septiembre - Noviembre</t>
  </si>
  <si>
    <t>Topas 200 EW</t>
  </si>
  <si>
    <t>Otros gastos de venta</t>
  </si>
  <si>
    <t>Diciembre- Marzo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</si>
  <si>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INDAP</t>
    </r>
  </si>
  <si>
    <r>
      <rPr>
        <b/>
        <u/>
        <sz val="9"/>
        <rFont val="Arial"/>
        <family val="2"/>
      </rPr>
      <t>Notas</t>
    </r>
    <r>
      <rPr>
        <b/>
        <sz val="9"/>
        <rFont val="Arial"/>
        <family val="2"/>
      </rPr>
      <t>:</t>
    </r>
  </si>
  <si>
    <t>5. Los insumos aplicados (tipo y dosis) están referidos al  Área en particular.</t>
  </si>
  <si>
    <t>7. Se estima un Manejo fitosanitario con minimo 15 aplicaciones al año (Fertilizantes foliares, bioestimulantes, bloqueadores solares, insecticida, fungicida, acaricida )</t>
  </si>
  <si>
    <t>8. Control de malezas a traves de 4 aplicaciones de herbicidas, más control mecanico con rana/rastra (manejo referencial con huerto con riego por surco)</t>
  </si>
  <si>
    <t>Cerezo</t>
  </si>
  <si>
    <t>Lapins/santini</t>
  </si>
  <si>
    <t xml:space="preserve">Diciembre </t>
  </si>
  <si>
    <t>Noviembre-diciembre</t>
  </si>
  <si>
    <t>Enero - Marzo</t>
  </si>
  <si>
    <t>Riego (15 riegos en 8 meses)</t>
  </si>
  <si>
    <t>Cosecha</t>
  </si>
  <si>
    <t>Poda verano</t>
  </si>
  <si>
    <t>diciembre-febrero</t>
  </si>
  <si>
    <t>Surqueadura</t>
  </si>
  <si>
    <t>Triturar residuos de poda</t>
  </si>
  <si>
    <t>Incorporar residuos (rastra)</t>
  </si>
  <si>
    <t>Cosecha, carro de arrastre</t>
  </si>
  <si>
    <t>Nebulizadora</t>
  </si>
  <si>
    <t>Rastraje</t>
  </si>
  <si>
    <t>Diciembre</t>
  </si>
  <si>
    <t>6. El precio esperado por ventas corresponde al precio promedio de ferias mayoristas Baquedano y Lo Valledor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</si>
</sst>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&quot;$&quot;\ * #,##0.00_-;\-&quot;$&quot;\ * #,##0.00_-;_-&quot;$&quot;\ * &quot;-&quot;??_-;_-@_-"/>
    <numFmt numFmtId="169" formatCode="0.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8"/>
      <name val="MS Sans Serif"/>
      <family val="2"/>
    </font>
    <font>
      <sz val="9"/>
      <name val="Arial"/>
      <family val="2"/>
    </font>
    <font>
      <b/>
      <sz val="7"/>
      <color theme="0"/>
      <name val="Calibri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i/>
      <sz val="9"/>
      <color theme="0"/>
      <name val="Calibri"/>
      <family val="2"/>
    </font>
    <font>
      <b/>
      <i/>
      <sz val="9"/>
      <color theme="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2"/>
    <xf numFmtId="167" fontId="7" fillId="0" borderId="2" applyFont="0" applyFill="0" applyBorder="0" applyAlignment="0" applyProtection="0"/>
    <xf numFmtId="0" fontId="9" fillId="0" borderId="2"/>
    <xf numFmtId="168" fontId="7" fillId="0" borderId="2" applyFont="0" applyFill="0" applyBorder="0" applyAlignment="0" applyProtection="0"/>
    <xf numFmtId="168" fontId="4" fillId="0" borderId="2" applyFont="0" applyFill="0" applyBorder="0" applyAlignment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/>
    <xf numFmtId="0" fontId="6" fillId="0" borderId="0" xfId="0" applyFont="1"/>
    <xf numFmtId="49" fontId="1" fillId="5" borderId="15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/>
    <xf numFmtId="0" fontId="8" fillId="0" borderId="2" xfId="3" applyFont="1" applyFill="1" applyBorder="1" applyAlignment="1" applyProtection="1">
      <alignment horizontal="left" vertical="center"/>
    </xf>
    <xf numFmtId="0" fontId="8" fillId="0" borderId="0" xfId="0" applyFont="1"/>
    <xf numFmtId="49" fontId="2" fillId="6" borderId="4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9" fontId="3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49" fontId="2" fillId="6" borderId="8" xfId="0" applyNumberFormat="1" applyFont="1" applyFill="1" applyBorder="1" applyAlignment="1">
      <alignment horizontal="left" vertical="center"/>
    </xf>
    <xf numFmtId="165" fontId="2" fillId="6" borderId="9" xfId="0" applyNumberFormat="1" applyFont="1" applyFill="1" applyBorder="1" applyAlignment="1">
      <alignment horizontal="right" vertical="center"/>
    </xf>
    <xf numFmtId="9" fontId="2" fillId="6" borderId="10" xfId="0" applyNumberFormat="1" applyFont="1" applyFill="1" applyBorder="1" applyAlignment="1">
      <alignment horizontal="right" vertical="center"/>
    </xf>
    <xf numFmtId="49" fontId="2" fillId="6" borderId="11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vertical="center"/>
    </xf>
    <xf numFmtId="165" fontId="2" fillId="6" borderId="9" xfId="0" applyNumberFormat="1" applyFont="1" applyFill="1" applyBorder="1" applyAlignment="1">
      <alignment vertical="center"/>
    </xf>
    <xf numFmtId="0" fontId="12" fillId="0" borderId="0" xfId="0" applyFont="1"/>
    <xf numFmtId="41" fontId="2" fillId="6" borderId="12" xfId="8" applyFont="1" applyFill="1" applyBorder="1" applyAlignment="1">
      <alignment vertical="center"/>
    </xf>
    <xf numFmtId="41" fontId="2" fillId="6" borderId="13" xfId="8" applyFont="1" applyFill="1" applyBorder="1" applyAlignment="1">
      <alignment vertical="center"/>
    </xf>
    <xf numFmtId="0" fontId="8" fillId="0" borderId="2" xfId="3" applyFont="1" applyFill="1" applyBorder="1" applyAlignment="1" applyProtection="1">
      <alignment horizontal="left" vertical="center" wrapText="1"/>
    </xf>
    <xf numFmtId="49" fontId="11" fillId="5" borderId="28" xfId="0" applyNumberFormat="1" applyFont="1" applyFill="1" applyBorder="1" applyAlignment="1">
      <alignment horizontal="center" vertical="center"/>
    </xf>
    <xf numFmtId="49" fontId="11" fillId="5" borderId="29" xfId="0" applyNumberFormat="1" applyFont="1" applyFill="1" applyBorder="1" applyAlignment="1">
      <alignment horizontal="center" vertical="center"/>
    </xf>
    <xf numFmtId="49" fontId="11" fillId="5" borderId="30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1" fillId="5" borderId="32" xfId="0" applyNumberFormat="1" applyFont="1" applyFill="1" applyBorder="1" applyAlignment="1">
      <alignment horizontal="center" vertical="center"/>
    </xf>
    <xf numFmtId="49" fontId="11" fillId="5" borderId="33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5" fillId="0" borderId="0" xfId="0" applyFont="1"/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17" fontId="15" fillId="0" borderId="16" xfId="0" applyNumberFormat="1" applyFont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horizontal="right" vertical="center" wrapText="1"/>
    </xf>
    <xf numFmtId="17" fontId="15" fillId="4" borderId="16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/>
    <xf numFmtId="0" fontId="15" fillId="0" borderId="2" xfId="0" applyFont="1" applyBorder="1"/>
    <xf numFmtId="0" fontId="15" fillId="0" borderId="2" xfId="0" applyFont="1" applyBorder="1" applyAlignment="1">
      <alignment horizontal="justify" wrapText="1"/>
    </xf>
    <xf numFmtId="0" fontId="16" fillId="3" borderId="1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2" xfId="0" applyFont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3" fontId="14" fillId="3" borderId="16" xfId="1" applyNumberFormat="1" applyFont="1" applyFill="1" applyBorder="1" applyAlignment="1">
      <alignment horizontal="center" vertical="center" wrapText="1"/>
    </xf>
    <xf numFmtId="3" fontId="14" fillId="3" borderId="16" xfId="1" applyNumberFormat="1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3" fontId="18" fillId="0" borderId="19" xfId="6" applyNumberFormat="1" applyFont="1" applyFill="1" applyBorder="1" applyAlignment="1">
      <alignment horizont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18" fillId="0" borderId="16" xfId="3" applyFont="1" applyFill="1" applyBorder="1" applyAlignment="1">
      <alignment wrapText="1"/>
    </xf>
    <xf numFmtId="0" fontId="18" fillId="0" borderId="16" xfId="0" applyFont="1" applyFill="1" applyBorder="1" applyAlignment="1">
      <alignment horizontal="center" wrapText="1"/>
    </xf>
    <xf numFmtId="3" fontId="18" fillId="0" borderId="16" xfId="6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wrapText="1"/>
    </xf>
    <xf numFmtId="3" fontId="18" fillId="0" borderId="20" xfId="6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166" fontId="15" fillId="0" borderId="2" xfId="1" applyNumberFormat="1" applyFont="1" applyBorder="1" applyAlignment="1">
      <alignment horizontal="center" vertical="center"/>
    </xf>
    <xf numFmtId="0" fontId="15" fillId="0" borderId="14" xfId="0" applyFont="1" applyFill="1" applyBorder="1"/>
    <xf numFmtId="0" fontId="15" fillId="0" borderId="14" xfId="0" applyFont="1" applyFill="1" applyBorder="1" applyAlignment="1">
      <alignment horizontal="center"/>
    </xf>
    <xf numFmtId="166" fontId="15" fillId="0" borderId="14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9" fontId="18" fillId="0" borderId="16" xfId="0" applyNumberFormat="1" applyFont="1" applyFill="1" applyBorder="1" applyAlignment="1">
      <alignment horizontal="center" wrapText="1"/>
    </xf>
    <xf numFmtId="3" fontId="18" fillId="0" borderId="16" xfId="1" applyNumberFormat="1" applyFont="1" applyFill="1" applyBorder="1" applyAlignment="1">
      <alignment horizontal="center" wrapText="1"/>
    </xf>
    <xf numFmtId="0" fontId="18" fillId="0" borderId="16" xfId="3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 wrapText="1"/>
    </xf>
    <xf numFmtId="0" fontId="18" fillId="0" borderId="20" xfId="3" applyFont="1" applyFill="1" applyBorder="1" applyAlignment="1">
      <alignment wrapText="1"/>
    </xf>
    <xf numFmtId="3" fontId="18" fillId="0" borderId="20" xfId="1" applyNumberFormat="1" applyFont="1" applyFill="1" applyBorder="1" applyAlignment="1">
      <alignment horizontal="center" wrapText="1"/>
    </xf>
    <xf numFmtId="3" fontId="15" fillId="0" borderId="0" xfId="0" applyNumberFormat="1" applyFont="1" applyAlignment="1">
      <alignment horizontal="center"/>
    </xf>
    <xf numFmtId="3" fontId="15" fillId="0" borderId="2" xfId="1" applyNumberFormat="1" applyFont="1" applyBorder="1" applyAlignment="1">
      <alignment horizontal="center" vertical="center"/>
    </xf>
    <xf numFmtId="0" fontId="20" fillId="0" borderId="14" xfId="5" applyNumberFormat="1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4" xfId="1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3" fontId="15" fillId="0" borderId="14" xfId="1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 wrapText="1"/>
    </xf>
    <xf numFmtId="0" fontId="15" fillId="0" borderId="14" xfId="0" applyFont="1" applyBorder="1"/>
    <xf numFmtId="0" fontId="15" fillId="0" borderId="14" xfId="0" applyFont="1" applyFill="1" applyBorder="1" applyAlignment="1">
      <alignment horizontal="center" wrapText="1"/>
    </xf>
    <xf numFmtId="3" fontId="15" fillId="0" borderId="14" xfId="2" applyNumberFormat="1" applyFont="1" applyFill="1" applyBorder="1" applyAlignment="1">
      <alignment horizontal="right" wrapText="1"/>
    </xf>
    <xf numFmtId="0" fontId="15" fillId="4" borderId="14" xfId="0" applyFont="1" applyFill="1" applyBorder="1"/>
    <xf numFmtId="3" fontId="15" fillId="0" borderId="14" xfId="0" applyNumberFormat="1" applyFont="1" applyFill="1" applyBorder="1" applyAlignment="1">
      <alignment horizontal="right"/>
    </xf>
    <xf numFmtId="0" fontId="21" fillId="3" borderId="25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3" fontId="21" fillId="3" borderId="19" xfId="1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 wrapText="1"/>
    </xf>
    <xf numFmtId="0" fontId="15" fillId="0" borderId="21" xfId="0" applyFont="1" applyFill="1" applyBorder="1"/>
    <xf numFmtId="0" fontId="15" fillId="0" borderId="22" xfId="0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0" fontId="14" fillId="5" borderId="17" xfId="0" applyFont="1" applyFill="1" applyBorder="1" applyAlignment="1">
      <alignment vertical="center"/>
    </xf>
    <xf numFmtId="0" fontId="21" fillId="5" borderId="24" xfId="0" applyFont="1" applyFill="1" applyBorder="1" applyAlignment="1">
      <alignment horizontal="center" vertical="center"/>
    </xf>
    <xf numFmtId="166" fontId="21" fillId="5" borderId="24" xfId="1" applyNumberFormat="1" applyFont="1" applyFill="1" applyBorder="1" applyAlignment="1">
      <alignment vertical="center"/>
    </xf>
    <xf numFmtId="3" fontId="21" fillId="5" borderId="18" xfId="1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>
      <alignment horizontal="right" wrapText="1"/>
    </xf>
    <xf numFmtId="3" fontId="18" fillId="0" borderId="20" xfId="1" applyNumberFormat="1" applyFont="1" applyFill="1" applyBorder="1" applyAlignment="1">
      <alignment horizontal="right" wrapText="1"/>
    </xf>
  </cellXfs>
  <cellStyles count="9">
    <cellStyle name="Millares" xfId="1" builtinId="3"/>
    <cellStyle name="Millares [0]" xfId="8" builtinId="6"/>
    <cellStyle name="Millares 3" xfId="4"/>
    <cellStyle name="Moneda" xfId="2" builtinId="4"/>
    <cellStyle name="Moneda 3" xfId="7"/>
    <cellStyle name="Moneda 4" xfId="6"/>
    <cellStyle name="Normal" xfId="0" builtinId="0"/>
    <cellStyle name="Normal 2 3" xfId="3"/>
    <cellStyle name="Normal_Hoja1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165099</xdr:colOff>
      <xdr:row>6</xdr:row>
      <xdr:rowOff>12701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486399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8:F108"/>
  <sheetViews>
    <sheetView tabSelected="1" workbookViewId="0">
      <selection activeCell="F100" sqref="F100"/>
    </sheetView>
  </sheetViews>
  <sheetFormatPr baseColWidth="10" defaultRowHeight="15"/>
  <cols>
    <col min="1" max="1" width="17.140625" customWidth="1"/>
    <col min="2" max="2" width="15.42578125" customWidth="1"/>
  </cols>
  <sheetData>
    <row r="8" spans="1:6">
      <c r="A8" s="31" t="s">
        <v>0</v>
      </c>
      <c r="B8" s="32" t="s">
        <v>119</v>
      </c>
      <c r="C8" s="33"/>
      <c r="D8" s="34" t="s">
        <v>43</v>
      </c>
      <c r="E8" s="35"/>
      <c r="F8" s="36">
        <v>8000</v>
      </c>
    </row>
    <row r="9" spans="1:6" ht="24" customHeight="1">
      <c r="A9" s="37" t="s">
        <v>1</v>
      </c>
      <c r="B9" s="38" t="s">
        <v>120</v>
      </c>
      <c r="C9" s="33"/>
      <c r="D9" s="39" t="s">
        <v>2</v>
      </c>
      <c r="E9" s="39"/>
      <c r="F9" s="40" t="s">
        <v>121</v>
      </c>
    </row>
    <row r="10" spans="1:6">
      <c r="A10" s="37" t="s">
        <v>44</v>
      </c>
      <c r="B10" s="41" t="s">
        <v>97</v>
      </c>
      <c r="C10" s="33"/>
      <c r="D10" s="39" t="s">
        <v>45</v>
      </c>
      <c r="E10" s="39"/>
      <c r="F10" s="42">
        <v>2750</v>
      </c>
    </row>
    <row r="11" spans="1:6" ht="24.75" customHeight="1">
      <c r="A11" s="37" t="s">
        <v>3</v>
      </c>
      <c r="B11" s="41" t="s">
        <v>46</v>
      </c>
      <c r="C11" s="33"/>
      <c r="D11" s="39" t="s">
        <v>4</v>
      </c>
      <c r="E11" s="39"/>
      <c r="F11" s="36">
        <f>F8*F10</f>
        <v>22000000</v>
      </c>
    </row>
    <row r="12" spans="1:6" ht="24">
      <c r="A12" s="37" t="s">
        <v>47</v>
      </c>
      <c r="B12" s="41" t="s">
        <v>42</v>
      </c>
      <c r="C12" s="33"/>
      <c r="D12" s="39" t="s">
        <v>5</v>
      </c>
      <c r="E12" s="39"/>
      <c r="F12" s="43" t="s">
        <v>98</v>
      </c>
    </row>
    <row r="13" spans="1:6" ht="24">
      <c r="A13" s="37" t="s">
        <v>6</v>
      </c>
      <c r="B13" s="41" t="s">
        <v>48</v>
      </c>
      <c r="C13" s="33"/>
      <c r="D13" s="39" t="s">
        <v>7</v>
      </c>
      <c r="E13" s="39"/>
      <c r="F13" s="40" t="s">
        <v>122</v>
      </c>
    </row>
    <row r="14" spans="1:6" ht="72">
      <c r="A14" s="37" t="s">
        <v>8</v>
      </c>
      <c r="B14" s="44">
        <v>44197</v>
      </c>
      <c r="C14" s="33"/>
      <c r="D14" s="39" t="s">
        <v>9</v>
      </c>
      <c r="E14" s="39"/>
      <c r="F14" s="40" t="s">
        <v>49</v>
      </c>
    </row>
    <row r="15" spans="1:6">
      <c r="A15" s="45"/>
      <c r="B15" s="46"/>
      <c r="C15" s="33"/>
      <c r="D15" s="47"/>
      <c r="E15" s="47"/>
      <c r="F15" s="48"/>
    </row>
    <row r="16" spans="1:6">
      <c r="A16" s="49" t="s">
        <v>99</v>
      </c>
      <c r="B16" s="49"/>
      <c r="C16" s="49"/>
      <c r="D16" s="49"/>
      <c r="E16" s="49"/>
      <c r="F16" s="49"/>
    </row>
    <row r="17" spans="1:6">
      <c r="A17" s="33"/>
      <c r="B17" s="50"/>
      <c r="C17" s="50"/>
      <c r="D17" s="51"/>
      <c r="E17" s="52"/>
      <c r="F17" s="33"/>
    </row>
    <row r="18" spans="1:6">
      <c r="A18" s="3" t="s">
        <v>10</v>
      </c>
      <c r="B18" s="53"/>
      <c r="C18" s="53"/>
      <c r="D18" s="53"/>
      <c r="E18" s="53"/>
      <c r="F18" s="53"/>
    </row>
    <row r="19" spans="1:6" ht="24">
      <c r="A19" s="54" t="s">
        <v>11</v>
      </c>
      <c r="B19" s="55" t="s">
        <v>12</v>
      </c>
      <c r="C19" s="55" t="s">
        <v>13</v>
      </c>
      <c r="D19" s="56" t="s">
        <v>14</v>
      </c>
      <c r="E19" s="57" t="s">
        <v>15</v>
      </c>
      <c r="F19" s="58" t="s">
        <v>16</v>
      </c>
    </row>
    <row r="20" spans="1:6" ht="24.75">
      <c r="A20" s="59" t="s">
        <v>50</v>
      </c>
      <c r="B20" s="60" t="s">
        <v>17</v>
      </c>
      <c r="C20" s="60">
        <v>20</v>
      </c>
      <c r="D20" s="60" t="s">
        <v>123</v>
      </c>
      <c r="E20" s="61">
        <v>30000</v>
      </c>
      <c r="F20" s="62">
        <f>C20*E20</f>
        <v>600000</v>
      </c>
    </row>
    <row r="21" spans="1:6">
      <c r="A21" s="63" t="s">
        <v>51</v>
      </c>
      <c r="B21" s="64" t="s">
        <v>17</v>
      </c>
      <c r="C21" s="64">
        <v>5</v>
      </c>
      <c r="D21" s="64" t="s">
        <v>85</v>
      </c>
      <c r="E21" s="65">
        <v>30000</v>
      </c>
      <c r="F21" s="62">
        <f t="shared" ref="F21:F26" si="0">C21*E21</f>
        <v>150000</v>
      </c>
    </row>
    <row r="22" spans="1:6" ht="24.75">
      <c r="A22" s="63" t="s">
        <v>52</v>
      </c>
      <c r="B22" s="64" t="s">
        <v>17</v>
      </c>
      <c r="C22" s="64">
        <v>5</v>
      </c>
      <c r="D22" s="64" t="s">
        <v>53</v>
      </c>
      <c r="E22" s="65">
        <v>30000</v>
      </c>
      <c r="F22" s="62">
        <f t="shared" si="0"/>
        <v>150000</v>
      </c>
    </row>
    <row r="23" spans="1:6" ht="24.75">
      <c r="A23" s="66" t="s">
        <v>124</v>
      </c>
      <c r="B23" s="64" t="s">
        <v>17</v>
      </c>
      <c r="C23" s="64">
        <v>8</v>
      </c>
      <c r="D23" s="64" t="s">
        <v>55</v>
      </c>
      <c r="E23" s="65">
        <v>30000</v>
      </c>
      <c r="F23" s="62">
        <f t="shared" si="0"/>
        <v>240000</v>
      </c>
    </row>
    <row r="24" spans="1:6" ht="24.75">
      <c r="A24" s="66" t="s">
        <v>125</v>
      </c>
      <c r="B24" s="64" t="s">
        <v>17</v>
      </c>
      <c r="C24" s="64">
        <v>60</v>
      </c>
      <c r="D24" s="64" t="s">
        <v>101</v>
      </c>
      <c r="E24" s="65">
        <v>40000</v>
      </c>
      <c r="F24" s="62">
        <f t="shared" si="0"/>
        <v>2400000</v>
      </c>
    </row>
    <row r="25" spans="1:6" ht="24.75">
      <c r="A25" s="67" t="s">
        <v>126</v>
      </c>
      <c r="B25" s="68" t="s">
        <v>17</v>
      </c>
      <c r="C25" s="68">
        <v>5</v>
      </c>
      <c r="D25" s="64" t="s">
        <v>127</v>
      </c>
      <c r="E25" s="69">
        <v>30000</v>
      </c>
      <c r="F25" s="62">
        <f t="shared" si="0"/>
        <v>150000</v>
      </c>
    </row>
    <row r="26" spans="1:6" ht="36.75">
      <c r="A26" s="70" t="s">
        <v>100</v>
      </c>
      <c r="B26" s="71" t="s">
        <v>17</v>
      </c>
      <c r="C26" s="71">
        <v>2</v>
      </c>
      <c r="D26" s="71" t="s">
        <v>53</v>
      </c>
      <c r="E26" s="62">
        <v>30000</v>
      </c>
      <c r="F26" s="62">
        <f t="shared" si="0"/>
        <v>60000</v>
      </c>
    </row>
    <row r="27" spans="1:6">
      <c r="A27" s="54" t="s">
        <v>18</v>
      </c>
      <c r="B27" s="55"/>
      <c r="C27" s="55"/>
      <c r="D27" s="56"/>
      <c r="E27" s="57"/>
      <c r="F27" s="58">
        <f>SUM(F20:F26)</f>
        <v>3750000</v>
      </c>
    </row>
    <row r="28" spans="1:6">
      <c r="A28" s="47"/>
      <c r="B28" s="47"/>
      <c r="C28" s="47"/>
      <c r="D28" s="47"/>
      <c r="E28" s="72"/>
      <c r="F28" s="72"/>
    </row>
    <row r="29" spans="1:6">
      <c r="A29" s="3" t="s">
        <v>19</v>
      </c>
      <c r="B29" s="73"/>
      <c r="C29" s="73"/>
      <c r="D29" s="73"/>
      <c r="E29" s="74"/>
      <c r="F29" s="74"/>
    </row>
    <row r="30" spans="1:6" ht="24">
      <c r="A30" s="54" t="s">
        <v>11</v>
      </c>
      <c r="B30" s="55" t="s">
        <v>12</v>
      </c>
      <c r="C30" s="55" t="s">
        <v>13</v>
      </c>
      <c r="D30" s="56" t="s">
        <v>14</v>
      </c>
      <c r="E30" s="57" t="s">
        <v>15</v>
      </c>
      <c r="F30" s="58" t="s">
        <v>16</v>
      </c>
    </row>
    <row r="31" spans="1:6">
      <c r="A31" s="75"/>
      <c r="B31" s="76"/>
      <c r="C31" s="76"/>
      <c r="D31" s="76"/>
      <c r="E31" s="77"/>
      <c r="F31" s="77"/>
    </row>
    <row r="32" spans="1:6">
      <c r="A32" s="54" t="s">
        <v>20</v>
      </c>
      <c r="B32" s="55"/>
      <c r="C32" s="55"/>
      <c r="D32" s="56"/>
      <c r="E32" s="57"/>
      <c r="F32" s="58"/>
    </row>
    <row r="33" spans="1:6">
      <c r="A33" s="33"/>
      <c r="B33" s="33"/>
      <c r="C33" s="33"/>
      <c r="D33" s="33"/>
      <c r="E33" s="78"/>
      <c r="F33" s="78"/>
    </row>
    <row r="34" spans="1:6">
      <c r="A34" s="3" t="s">
        <v>21</v>
      </c>
      <c r="B34" s="73"/>
      <c r="C34" s="73"/>
      <c r="D34" s="73"/>
      <c r="E34" s="74"/>
      <c r="F34" s="74"/>
    </row>
    <row r="35" spans="1:6" ht="24">
      <c r="A35" s="54" t="s">
        <v>11</v>
      </c>
      <c r="B35" s="55" t="s">
        <v>12</v>
      </c>
      <c r="C35" s="55" t="s">
        <v>13</v>
      </c>
      <c r="D35" s="56" t="s">
        <v>14</v>
      </c>
      <c r="E35" s="57" t="s">
        <v>15</v>
      </c>
      <c r="F35" s="58" t="s">
        <v>16</v>
      </c>
    </row>
    <row r="36" spans="1:6" ht="24.75">
      <c r="A36" s="63" t="s">
        <v>128</v>
      </c>
      <c r="B36" s="64" t="s">
        <v>54</v>
      </c>
      <c r="C36" s="79">
        <v>0.6</v>
      </c>
      <c r="D36" s="64" t="s">
        <v>55</v>
      </c>
      <c r="E36" s="80">
        <v>150000</v>
      </c>
      <c r="F36" s="117">
        <f>C36*E36</f>
        <v>90000</v>
      </c>
    </row>
    <row r="37" spans="1:6" ht="24.75">
      <c r="A37" s="63" t="s">
        <v>52</v>
      </c>
      <c r="B37" s="64" t="s">
        <v>54</v>
      </c>
      <c r="C37" s="64">
        <v>1.5</v>
      </c>
      <c r="D37" s="64" t="s">
        <v>53</v>
      </c>
      <c r="E37" s="80">
        <v>120000</v>
      </c>
      <c r="F37" s="117">
        <f t="shared" ref="F37:F42" si="1">C37*E37</f>
        <v>180000</v>
      </c>
    </row>
    <row r="38" spans="1:6" ht="24.75">
      <c r="A38" s="81" t="s">
        <v>129</v>
      </c>
      <c r="B38" s="64" t="s">
        <v>54</v>
      </c>
      <c r="C38" s="64">
        <v>0.33</v>
      </c>
      <c r="D38" s="64" t="s">
        <v>102</v>
      </c>
      <c r="E38" s="80">
        <v>150000</v>
      </c>
      <c r="F38" s="117">
        <f t="shared" si="1"/>
        <v>49500</v>
      </c>
    </row>
    <row r="39" spans="1:6" ht="24.75">
      <c r="A39" s="63" t="s">
        <v>130</v>
      </c>
      <c r="B39" s="64" t="s">
        <v>54</v>
      </c>
      <c r="C39" s="64">
        <v>0.33</v>
      </c>
      <c r="D39" s="64" t="s">
        <v>56</v>
      </c>
      <c r="E39" s="80">
        <v>150000</v>
      </c>
      <c r="F39" s="117">
        <f t="shared" si="1"/>
        <v>49500</v>
      </c>
    </row>
    <row r="40" spans="1:6" ht="24.75">
      <c r="A40" s="63" t="s">
        <v>131</v>
      </c>
      <c r="B40" s="64" t="s">
        <v>54</v>
      </c>
      <c r="C40" s="64">
        <v>3</v>
      </c>
      <c r="D40" s="64" t="s">
        <v>101</v>
      </c>
      <c r="E40" s="80">
        <v>80000</v>
      </c>
      <c r="F40" s="117">
        <f t="shared" si="1"/>
        <v>240000</v>
      </c>
    </row>
    <row r="41" spans="1:6" ht="24.75">
      <c r="A41" s="63" t="s">
        <v>132</v>
      </c>
      <c r="B41" s="64" t="s">
        <v>54</v>
      </c>
      <c r="C41" s="82">
        <v>6</v>
      </c>
      <c r="D41" s="64" t="s">
        <v>53</v>
      </c>
      <c r="E41" s="80">
        <v>50000</v>
      </c>
      <c r="F41" s="117">
        <f t="shared" si="1"/>
        <v>300000</v>
      </c>
    </row>
    <row r="42" spans="1:6" ht="24.75">
      <c r="A42" s="83" t="s">
        <v>133</v>
      </c>
      <c r="B42" s="68" t="s">
        <v>54</v>
      </c>
      <c r="C42" s="68">
        <v>0.5</v>
      </c>
      <c r="D42" s="64" t="s">
        <v>53</v>
      </c>
      <c r="E42" s="84">
        <v>150000</v>
      </c>
      <c r="F42" s="118">
        <f t="shared" si="1"/>
        <v>75000</v>
      </c>
    </row>
    <row r="43" spans="1:6">
      <c r="A43" s="54" t="s">
        <v>22</v>
      </c>
      <c r="B43" s="55"/>
      <c r="C43" s="55"/>
      <c r="D43" s="56"/>
      <c r="E43" s="57"/>
      <c r="F43" s="58">
        <f>SUM(F36:F42)</f>
        <v>984000</v>
      </c>
    </row>
    <row r="44" spans="1:6">
      <c r="A44" s="33"/>
      <c r="B44" s="33"/>
      <c r="C44" s="33"/>
      <c r="D44" s="33"/>
      <c r="E44" s="85"/>
      <c r="F44" s="85"/>
    </row>
    <row r="45" spans="1:6">
      <c r="A45" s="3" t="s">
        <v>23</v>
      </c>
      <c r="B45" s="73"/>
      <c r="C45" s="73"/>
      <c r="D45" s="73"/>
      <c r="E45" s="86"/>
      <c r="F45" s="86"/>
    </row>
    <row r="46" spans="1:6" ht="24">
      <c r="A46" s="54" t="s">
        <v>57</v>
      </c>
      <c r="B46" s="55" t="s">
        <v>12</v>
      </c>
      <c r="C46" s="55" t="s">
        <v>103</v>
      </c>
      <c r="D46" s="56" t="s">
        <v>14</v>
      </c>
      <c r="E46" s="57" t="s">
        <v>15</v>
      </c>
      <c r="F46" s="58" t="s">
        <v>16</v>
      </c>
    </row>
    <row r="47" spans="1:6">
      <c r="A47" s="87" t="s">
        <v>59</v>
      </c>
      <c r="B47" s="88"/>
      <c r="C47" s="88"/>
      <c r="D47" s="88"/>
      <c r="E47" s="89"/>
      <c r="F47" s="89"/>
    </row>
    <row r="48" spans="1:6">
      <c r="A48" s="75" t="s">
        <v>60</v>
      </c>
      <c r="B48" s="90" t="s">
        <v>25</v>
      </c>
      <c r="C48" s="76">
        <v>200</v>
      </c>
      <c r="D48" s="91" t="s">
        <v>85</v>
      </c>
      <c r="E48" s="92">
        <v>440</v>
      </c>
      <c r="F48" s="93">
        <f>(C48*E48)</f>
        <v>88000</v>
      </c>
    </row>
    <row r="49" spans="1:6">
      <c r="A49" s="75" t="s">
        <v>61</v>
      </c>
      <c r="B49" s="90" t="s">
        <v>25</v>
      </c>
      <c r="C49" s="76">
        <v>300</v>
      </c>
      <c r="D49" s="91" t="s">
        <v>104</v>
      </c>
      <c r="E49" s="92">
        <v>480</v>
      </c>
      <c r="F49" s="93">
        <f>(C49*E49)</f>
        <v>144000</v>
      </c>
    </row>
    <row r="50" spans="1:6">
      <c r="A50" s="94" t="s">
        <v>62</v>
      </c>
      <c r="B50" s="90" t="s">
        <v>25</v>
      </c>
      <c r="C50" s="95">
        <v>100</v>
      </c>
      <c r="D50" s="91" t="s">
        <v>105</v>
      </c>
      <c r="E50" s="96">
        <v>850</v>
      </c>
      <c r="F50" s="96">
        <f>+C50*E50</f>
        <v>85000</v>
      </c>
    </row>
    <row r="51" spans="1:6">
      <c r="A51" s="94" t="s">
        <v>64</v>
      </c>
      <c r="B51" s="90" t="s">
        <v>25</v>
      </c>
      <c r="C51" s="95">
        <v>175</v>
      </c>
      <c r="D51" s="91" t="s">
        <v>105</v>
      </c>
      <c r="E51" s="96">
        <v>452</v>
      </c>
      <c r="F51" s="96">
        <f>+C51*E51</f>
        <v>79100</v>
      </c>
    </row>
    <row r="52" spans="1:6">
      <c r="A52" s="94" t="s">
        <v>65</v>
      </c>
      <c r="B52" s="90" t="s">
        <v>25</v>
      </c>
      <c r="C52" s="95">
        <v>75</v>
      </c>
      <c r="D52" s="91" t="s">
        <v>105</v>
      </c>
      <c r="E52" s="96">
        <v>413</v>
      </c>
      <c r="F52" s="96">
        <f>+C52*E52</f>
        <v>30975</v>
      </c>
    </row>
    <row r="53" spans="1:6">
      <c r="A53" s="94" t="s">
        <v>66</v>
      </c>
      <c r="B53" s="90" t="s">
        <v>25</v>
      </c>
      <c r="C53" s="95">
        <v>50</v>
      </c>
      <c r="D53" s="91" t="s">
        <v>105</v>
      </c>
      <c r="E53" s="96">
        <v>488</v>
      </c>
      <c r="F53" s="96">
        <f>+C53*E53</f>
        <v>24400</v>
      </c>
    </row>
    <row r="54" spans="1:6">
      <c r="A54" s="87" t="s">
        <v>67</v>
      </c>
      <c r="B54" s="88"/>
      <c r="C54" s="88"/>
      <c r="D54" s="88"/>
      <c r="E54" s="89"/>
      <c r="F54" s="89"/>
    </row>
    <row r="55" spans="1:6">
      <c r="A55" s="97" t="s">
        <v>68</v>
      </c>
      <c r="B55" s="90" t="s">
        <v>69</v>
      </c>
      <c r="C55" s="91">
        <v>20</v>
      </c>
      <c r="D55" s="91" t="s">
        <v>106</v>
      </c>
      <c r="E55" s="96">
        <v>4250</v>
      </c>
      <c r="F55" s="96">
        <f>+C55*E55</f>
        <v>85000</v>
      </c>
    </row>
    <row r="56" spans="1:6">
      <c r="A56" s="97" t="s">
        <v>107</v>
      </c>
      <c r="B56" s="90" t="s">
        <v>69</v>
      </c>
      <c r="C56" s="91">
        <v>6</v>
      </c>
      <c r="D56" s="91" t="s">
        <v>106</v>
      </c>
      <c r="E56" s="96">
        <v>10330</v>
      </c>
      <c r="F56" s="96">
        <f>+C56*E56</f>
        <v>61980</v>
      </c>
    </row>
    <row r="57" spans="1:6">
      <c r="A57" s="87" t="s">
        <v>70</v>
      </c>
      <c r="B57" s="88"/>
      <c r="C57" s="88"/>
      <c r="D57" s="88"/>
      <c r="E57" s="89"/>
      <c r="F57" s="89"/>
    </row>
    <row r="58" spans="1:6" ht="24.75">
      <c r="A58" s="70" t="s">
        <v>108</v>
      </c>
      <c r="B58" s="90" t="s">
        <v>69</v>
      </c>
      <c r="C58" s="95">
        <v>2</v>
      </c>
      <c r="D58" s="95" t="s">
        <v>72</v>
      </c>
      <c r="E58" s="92">
        <v>35190</v>
      </c>
      <c r="F58" s="93">
        <f>(C58*E58)</f>
        <v>70380</v>
      </c>
    </row>
    <row r="59" spans="1:6" ht="24.75">
      <c r="A59" s="70" t="s">
        <v>109</v>
      </c>
      <c r="B59" s="90" t="s">
        <v>25</v>
      </c>
      <c r="C59" s="95">
        <v>1</v>
      </c>
      <c r="D59" s="95" t="s">
        <v>80</v>
      </c>
      <c r="E59" s="96">
        <v>69784</v>
      </c>
      <c r="F59" s="93">
        <f>(C59*E59)</f>
        <v>69784</v>
      </c>
    </row>
    <row r="60" spans="1:6">
      <c r="A60" s="94" t="s">
        <v>71</v>
      </c>
      <c r="B60" s="90" t="s">
        <v>69</v>
      </c>
      <c r="C60" s="90">
        <v>100</v>
      </c>
      <c r="D60" s="90" t="s">
        <v>72</v>
      </c>
      <c r="E60" s="98">
        <v>1700</v>
      </c>
      <c r="F60" s="93">
        <f>(C60*E60)</f>
        <v>170000</v>
      </c>
    </row>
    <row r="61" spans="1:6">
      <c r="A61" s="94" t="s">
        <v>73</v>
      </c>
      <c r="B61" s="90" t="s">
        <v>69</v>
      </c>
      <c r="C61" s="90">
        <v>5</v>
      </c>
      <c r="D61" s="90" t="s">
        <v>110</v>
      </c>
      <c r="E61" s="98">
        <v>18970</v>
      </c>
      <c r="F61" s="93">
        <f>(C61*E61)</f>
        <v>94850</v>
      </c>
    </row>
    <row r="62" spans="1:6">
      <c r="A62" s="94" t="s">
        <v>74</v>
      </c>
      <c r="B62" s="90" t="s">
        <v>25</v>
      </c>
      <c r="C62" s="90">
        <v>3</v>
      </c>
      <c r="D62" s="90" t="s">
        <v>85</v>
      </c>
      <c r="E62" s="92">
        <v>29900</v>
      </c>
      <c r="F62" s="93">
        <f>(C62*E62)</f>
        <v>89700</v>
      </c>
    </row>
    <row r="63" spans="1:6">
      <c r="A63" s="87" t="s">
        <v>75</v>
      </c>
      <c r="B63" s="90"/>
      <c r="C63" s="90"/>
      <c r="D63" s="90"/>
      <c r="E63" s="92"/>
      <c r="F63" s="93"/>
    </row>
    <row r="64" spans="1:6">
      <c r="A64" s="94" t="s">
        <v>111</v>
      </c>
      <c r="B64" s="90" t="s">
        <v>69</v>
      </c>
      <c r="C64" s="90">
        <v>1</v>
      </c>
      <c r="D64" s="90" t="s">
        <v>63</v>
      </c>
      <c r="E64" s="92">
        <v>137500</v>
      </c>
      <c r="F64" s="93">
        <f>(C64*E64)</f>
        <v>137500</v>
      </c>
    </row>
    <row r="65" spans="1:6" ht="24.75">
      <c r="A65" s="70" t="s">
        <v>76</v>
      </c>
      <c r="B65" s="90" t="s">
        <v>25</v>
      </c>
      <c r="C65" s="95">
        <v>5</v>
      </c>
      <c r="D65" s="95" t="s">
        <v>77</v>
      </c>
      <c r="E65" s="92">
        <v>17890</v>
      </c>
      <c r="F65" s="93">
        <v>280120</v>
      </c>
    </row>
    <row r="66" spans="1:6">
      <c r="A66" s="70" t="s">
        <v>78</v>
      </c>
      <c r="B66" s="90" t="s">
        <v>25</v>
      </c>
      <c r="C66" s="95">
        <v>2</v>
      </c>
      <c r="D66" s="95" t="s">
        <v>79</v>
      </c>
      <c r="E66" s="92">
        <v>12480</v>
      </c>
      <c r="F66" s="93">
        <f>(C66*E66)</f>
        <v>24960</v>
      </c>
    </row>
    <row r="67" spans="1:6">
      <c r="A67" s="70" t="s">
        <v>81</v>
      </c>
      <c r="B67" s="90" t="s">
        <v>69</v>
      </c>
      <c r="C67" s="95">
        <v>0.5</v>
      </c>
      <c r="D67" s="95" t="s">
        <v>56</v>
      </c>
      <c r="E67" s="92">
        <v>53700</v>
      </c>
      <c r="F67" s="93">
        <f>(C67*E67)</f>
        <v>26850</v>
      </c>
    </row>
    <row r="68" spans="1:6">
      <c r="A68" s="94" t="s">
        <v>82</v>
      </c>
      <c r="B68" s="90" t="s">
        <v>69</v>
      </c>
      <c r="C68" s="90">
        <v>2</v>
      </c>
      <c r="D68" s="90" t="s">
        <v>83</v>
      </c>
      <c r="E68" s="92">
        <v>22500</v>
      </c>
      <c r="F68" s="96">
        <f t="shared" ref="F68" si="2">+C68*E68</f>
        <v>45000</v>
      </c>
    </row>
    <row r="69" spans="1:6">
      <c r="A69" s="94" t="s">
        <v>84</v>
      </c>
      <c r="B69" s="90" t="s">
        <v>69</v>
      </c>
      <c r="C69" s="90">
        <v>2</v>
      </c>
      <c r="D69" s="90" t="s">
        <v>85</v>
      </c>
      <c r="E69" s="92">
        <v>29250</v>
      </c>
      <c r="F69" s="93">
        <f>(C69*E69)</f>
        <v>58500</v>
      </c>
    </row>
    <row r="70" spans="1:6">
      <c r="A70" s="99" t="s">
        <v>26</v>
      </c>
      <c r="B70" s="100"/>
      <c r="C70" s="100"/>
      <c r="D70" s="100"/>
      <c r="E70" s="101"/>
      <c r="F70" s="102">
        <f>SUM(F47:F69)</f>
        <v>1666099</v>
      </c>
    </row>
    <row r="71" spans="1:6">
      <c r="A71" s="52"/>
      <c r="B71" s="47"/>
      <c r="C71" s="47"/>
      <c r="D71" s="47"/>
      <c r="E71" s="103"/>
      <c r="F71" s="104"/>
    </row>
    <row r="72" spans="1:6">
      <c r="A72" s="3" t="s">
        <v>27</v>
      </c>
      <c r="B72" s="73"/>
      <c r="C72" s="73"/>
      <c r="D72" s="73"/>
      <c r="E72" s="86"/>
      <c r="F72" s="86"/>
    </row>
    <row r="73" spans="1:6">
      <c r="A73" s="99" t="s">
        <v>28</v>
      </c>
      <c r="B73" s="100" t="s">
        <v>12</v>
      </c>
      <c r="C73" s="100" t="s">
        <v>58</v>
      </c>
      <c r="D73" s="100" t="s">
        <v>14</v>
      </c>
      <c r="E73" s="101" t="s">
        <v>15</v>
      </c>
      <c r="F73" s="102" t="s">
        <v>16</v>
      </c>
    </row>
    <row r="74" spans="1:6">
      <c r="A74" s="105" t="s">
        <v>86</v>
      </c>
      <c r="B74" s="106" t="s">
        <v>87</v>
      </c>
      <c r="C74" s="106">
        <v>4</v>
      </c>
      <c r="D74" s="106" t="s">
        <v>134</v>
      </c>
      <c r="E74" s="107">
        <v>200000</v>
      </c>
      <c r="F74" s="107">
        <f>(C74*E74)</f>
        <v>800000</v>
      </c>
    </row>
    <row r="75" spans="1:6" ht="24.75">
      <c r="A75" s="105" t="s">
        <v>112</v>
      </c>
      <c r="B75" s="106" t="s">
        <v>87</v>
      </c>
      <c r="C75" s="106">
        <v>2</v>
      </c>
      <c r="D75" s="108" t="s">
        <v>113</v>
      </c>
      <c r="E75" s="107">
        <v>100000</v>
      </c>
      <c r="F75" s="107">
        <f>E75*C75</f>
        <v>200000</v>
      </c>
    </row>
    <row r="76" spans="1:6">
      <c r="A76" s="109"/>
      <c r="B76" s="110"/>
      <c r="C76" s="110"/>
      <c r="D76" s="110"/>
      <c r="E76" s="111"/>
      <c r="F76" s="112"/>
    </row>
    <row r="77" spans="1:6">
      <c r="A77" s="99" t="s">
        <v>29</v>
      </c>
      <c r="B77" s="100"/>
      <c r="C77" s="100"/>
      <c r="D77" s="100"/>
      <c r="E77" s="101"/>
      <c r="F77" s="102">
        <f>SUM(F74:F75)</f>
        <v>1000000</v>
      </c>
    </row>
    <row r="78" spans="1:6">
      <c r="A78" s="52"/>
      <c r="B78" s="47"/>
      <c r="C78" s="47"/>
      <c r="D78" s="47"/>
      <c r="E78" s="103"/>
      <c r="F78" s="104"/>
    </row>
    <row r="79" spans="1:6">
      <c r="A79" s="113" t="s">
        <v>30</v>
      </c>
      <c r="B79" s="114"/>
      <c r="C79" s="114"/>
      <c r="D79" s="114"/>
      <c r="E79" s="115"/>
      <c r="F79" s="116">
        <f>(F77+F70+F43+F27)</f>
        <v>7400099</v>
      </c>
    </row>
    <row r="80" spans="1:6">
      <c r="A80" s="99" t="s">
        <v>31</v>
      </c>
      <c r="B80" s="100"/>
      <c r="C80" s="100"/>
      <c r="D80" s="100"/>
      <c r="E80" s="101"/>
      <c r="F80" s="102">
        <f>(F79*0.05)</f>
        <v>370004.95</v>
      </c>
    </row>
    <row r="81" spans="1:6">
      <c r="A81" s="113" t="s">
        <v>32</v>
      </c>
      <c r="B81" s="114"/>
      <c r="C81" s="114"/>
      <c r="D81" s="114"/>
      <c r="E81" s="115"/>
      <c r="F81" s="116">
        <f>SUM(F79:F80)</f>
        <v>7770103.9500000002</v>
      </c>
    </row>
    <row r="82" spans="1:6">
      <c r="A82" s="99" t="s">
        <v>33</v>
      </c>
      <c r="B82" s="100"/>
      <c r="C82" s="100"/>
      <c r="D82" s="100"/>
      <c r="E82" s="101"/>
      <c r="F82" s="102">
        <f>(F10*F8)</f>
        <v>22000000</v>
      </c>
    </row>
    <row r="83" spans="1:6">
      <c r="A83" s="113" t="s">
        <v>34</v>
      </c>
      <c r="B83" s="114"/>
      <c r="C83" s="114"/>
      <c r="D83" s="114"/>
      <c r="E83" s="115"/>
      <c r="F83" s="116">
        <f>F82-F81</f>
        <v>14229896.050000001</v>
      </c>
    </row>
    <row r="84" spans="1:6">
      <c r="A84" s="4" t="s">
        <v>114</v>
      </c>
      <c r="B84" s="4"/>
      <c r="C84" s="5"/>
      <c r="D84" s="5"/>
      <c r="E84" s="5"/>
      <c r="F84" s="5"/>
    </row>
    <row r="85" spans="1:6">
      <c r="A85" s="21" t="s">
        <v>115</v>
      </c>
      <c r="B85" s="5"/>
      <c r="C85" s="5"/>
      <c r="D85" s="5"/>
      <c r="E85" s="5"/>
      <c r="F85" s="5"/>
    </row>
    <row r="86" spans="1:6">
      <c r="A86" s="6" t="s">
        <v>88</v>
      </c>
      <c r="B86" s="5"/>
      <c r="C86" s="5"/>
      <c r="D86" s="5"/>
      <c r="E86" s="5"/>
      <c r="F86" s="5"/>
    </row>
    <row r="87" spans="1:6">
      <c r="A87" s="6" t="s">
        <v>89</v>
      </c>
      <c r="B87" s="5"/>
      <c r="C87" s="5"/>
      <c r="D87" s="5"/>
      <c r="E87" s="5"/>
      <c r="F87" s="5"/>
    </row>
    <row r="88" spans="1:6">
      <c r="A88" s="6" t="s">
        <v>90</v>
      </c>
      <c r="B88" s="7"/>
      <c r="C88" s="7"/>
      <c r="D88" s="7"/>
      <c r="E88" s="7"/>
      <c r="F88" s="7"/>
    </row>
    <row r="89" spans="1:6">
      <c r="A89" s="6" t="s">
        <v>91</v>
      </c>
      <c r="B89" s="5"/>
      <c r="C89" s="5"/>
      <c r="D89" s="5"/>
      <c r="E89" s="5"/>
      <c r="F89" s="5"/>
    </row>
    <row r="90" spans="1:6">
      <c r="A90" s="6" t="s">
        <v>116</v>
      </c>
      <c r="B90" s="2"/>
      <c r="C90" s="2"/>
      <c r="D90" s="2"/>
      <c r="E90" s="2"/>
      <c r="F90" s="2"/>
    </row>
    <row r="91" spans="1:6">
      <c r="A91" s="6" t="s">
        <v>135</v>
      </c>
      <c r="B91" s="5"/>
      <c r="C91" s="5"/>
      <c r="D91" s="5"/>
      <c r="E91" s="5"/>
      <c r="F91" s="5"/>
    </row>
    <row r="92" spans="1:6" ht="21.6" customHeight="1">
      <c r="A92" s="24" t="s">
        <v>117</v>
      </c>
      <c r="B92" s="24"/>
      <c r="C92" s="24"/>
      <c r="D92" s="24"/>
      <c r="E92" s="24"/>
      <c r="F92" s="24"/>
    </row>
    <row r="93" spans="1:6">
      <c r="A93" s="6" t="s">
        <v>118</v>
      </c>
      <c r="B93" s="1"/>
      <c r="C93" s="1"/>
      <c r="D93" s="1"/>
      <c r="E93" s="1"/>
      <c r="F93" s="1"/>
    </row>
    <row r="94" spans="1:6" ht="15.75" thickBot="1">
      <c r="A94" s="6"/>
      <c r="B94" s="1"/>
      <c r="C94" s="1"/>
      <c r="D94" s="1"/>
      <c r="E94" s="1"/>
      <c r="F94" s="1"/>
    </row>
    <row r="95" spans="1:6" ht="15.75" thickBot="1">
      <c r="A95" s="25" t="s">
        <v>35</v>
      </c>
      <c r="B95" s="26"/>
      <c r="C95" s="27"/>
      <c r="D95" s="1"/>
      <c r="E95" s="1"/>
      <c r="F95" s="1"/>
    </row>
    <row r="96" spans="1:6">
      <c r="A96" s="8" t="s">
        <v>28</v>
      </c>
      <c r="B96" s="9" t="s">
        <v>92</v>
      </c>
      <c r="C96" s="10" t="s">
        <v>36</v>
      </c>
      <c r="D96" s="1"/>
      <c r="E96" s="1"/>
      <c r="F96" s="1"/>
    </row>
    <row r="97" spans="1:6">
      <c r="A97" s="11" t="s">
        <v>37</v>
      </c>
      <c r="B97" s="12">
        <f>+F27</f>
        <v>3750000</v>
      </c>
      <c r="C97" s="13">
        <f>(B97/B103)</f>
        <v>0.48261902596554063</v>
      </c>
      <c r="D97" s="1"/>
      <c r="E97" s="1"/>
      <c r="F97" s="1"/>
    </row>
    <row r="98" spans="1:6">
      <c r="A98" s="11" t="s">
        <v>38</v>
      </c>
      <c r="B98" s="12">
        <f>+F32</f>
        <v>0</v>
      </c>
      <c r="C98" s="13">
        <v>0</v>
      </c>
      <c r="D98" s="1"/>
      <c r="E98" s="1"/>
      <c r="F98" s="1"/>
    </row>
    <row r="99" spans="1:6">
      <c r="A99" s="11" t="s">
        <v>39</v>
      </c>
      <c r="B99" s="12">
        <f>+F43</f>
        <v>984000</v>
      </c>
      <c r="C99" s="13">
        <f>(B99/B103)</f>
        <v>0.12663923241335787</v>
      </c>
      <c r="D99" s="1"/>
      <c r="E99" s="1"/>
      <c r="F99" s="1"/>
    </row>
    <row r="100" spans="1:6">
      <c r="A100" s="11" t="s">
        <v>24</v>
      </c>
      <c r="B100" s="12">
        <f>+F70</f>
        <v>1666099</v>
      </c>
      <c r="C100" s="13">
        <f>(B100/B103)</f>
        <v>0.21442428707790967</v>
      </c>
      <c r="D100" s="1"/>
      <c r="E100" s="1"/>
      <c r="F100" s="1"/>
    </row>
    <row r="101" spans="1:6">
      <c r="A101" s="11" t="s">
        <v>40</v>
      </c>
      <c r="B101" s="14">
        <f>+F77</f>
        <v>1000000</v>
      </c>
      <c r="C101" s="13">
        <f>(B101/B103)</f>
        <v>0.12869840692414417</v>
      </c>
      <c r="D101" s="1"/>
      <c r="E101" s="1"/>
      <c r="F101" s="1"/>
    </row>
    <row r="102" spans="1:6">
      <c r="A102" s="11" t="s">
        <v>41</v>
      </c>
      <c r="B102" s="14">
        <f>+F80</f>
        <v>370004.95</v>
      </c>
      <c r="C102" s="13">
        <f>(B102/B103)</f>
        <v>4.7619047619047616E-2</v>
      </c>
      <c r="D102" s="1"/>
      <c r="E102" s="1"/>
      <c r="F102" s="1"/>
    </row>
    <row r="103" spans="1:6" ht="15.75" thickBot="1">
      <c r="A103" s="15" t="s">
        <v>93</v>
      </c>
      <c r="B103" s="16">
        <f>SUM(B97:B102)</f>
        <v>7770103.9500000002</v>
      </c>
      <c r="C103" s="17">
        <f>SUM(C97:C102)</f>
        <v>1</v>
      </c>
      <c r="D103" s="1"/>
      <c r="E103" s="1"/>
      <c r="F103" s="1"/>
    </row>
    <row r="104" spans="1:6" ht="15.75" thickBot="1">
      <c r="A104" s="1"/>
      <c r="B104" s="1"/>
      <c r="C104" s="1"/>
      <c r="D104" s="1"/>
      <c r="E104" s="1"/>
      <c r="F104" s="1"/>
    </row>
    <row r="105" spans="1:6" ht="15.75" thickBot="1">
      <c r="A105" s="28" t="s">
        <v>94</v>
      </c>
      <c r="B105" s="29"/>
      <c r="C105" s="29"/>
      <c r="D105" s="30"/>
      <c r="E105" s="1"/>
      <c r="F105" s="1"/>
    </row>
    <row r="106" spans="1:6">
      <c r="A106" s="18" t="s">
        <v>95</v>
      </c>
      <c r="B106" s="22">
        <v>6000</v>
      </c>
      <c r="C106" s="22">
        <v>7000</v>
      </c>
      <c r="D106" s="23">
        <v>8000</v>
      </c>
      <c r="E106" s="1"/>
      <c r="F106" s="1"/>
    </row>
    <row r="107" spans="1:6" ht="15.75" thickBot="1">
      <c r="A107" s="19" t="s">
        <v>96</v>
      </c>
      <c r="B107" s="20">
        <f>+F81/B106</f>
        <v>1295.017325</v>
      </c>
      <c r="C107" s="20">
        <f>+F81/C106</f>
        <v>1110.01485</v>
      </c>
      <c r="D107" s="20">
        <f>+F81/D106</f>
        <v>971.26299375000008</v>
      </c>
      <c r="E107" s="1"/>
      <c r="F107" s="1"/>
    </row>
    <row r="108" spans="1:6">
      <c r="A108" s="1"/>
      <c r="B108" s="1"/>
      <c r="C108" s="1"/>
      <c r="D108" s="1"/>
      <c r="E108" s="1"/>
      <c r="F108" s="1"/>
    </row>
  </sheetData>
  <mergeCells count="16">
    <mergeCell ref="D13:E13"/>
    <mergeCell ref="D8:E8"/>
    <mergeCell ref="D9:E9"/>
    <mergeCell ref="D10:E10"/>
    <mergeCell ref="D11:E11"/>
    <mergeCell ref="D12:E12"/>
    <mergeCell ref="A82:E82"/>
    <mergeCell ref="A92:F92"/>
    <mergeCell ref="A95:C95"/>
    <mergeCell ref="A105:D105"/>
    <mergeCell ref="D14:E14"/>
    <mergeCell ref="A16:F16"/>
    <mergeCell ref="A70:E70"/>
    <mergeCell ref="A73:E73"/>
    <mergeCell ref="A77:E77"/>
    <mergeCell ref="A80:E8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2021-03-30T12:17:30Z</dcterms:modified>
</cp:coreProperties>
</file>