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Cebolli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C86" i="1"/>
  <c r="G61" i="1" l="1"/>
  <c r="G60" i="1"/>
  <c r="G59" i="1"/>
  <c r="G57" i="1"/>
  <c r="G56" i="1"/>
  <c r="G55" i="1"/>
  <c r="G53" i="1"/>
  <c r="G52" i="1"/>
  <c r="G51" i="1"/>
  <c r="G49" i="1"/>
  <c r="G48" i="1"/>
  <c r="G47" i="1"/>
  <c r="G45" i="1"/>
  <c r="G25" i="1"/>
  <c r="G24" i="1"/>
  <c r="G23" i="1"/>
  <c r="G22" i="1"/>
  <c r="G21" i="1"/>
  <c r="G12" i="1"/>
  <c r="G72" i="1"/>
  <c r="G62" i="1"/>
  <c r="C89" i="1" s="1"/>
  <c r="G41" i="1"/>
  <c r="G26" i="1" l="1"/>
  <c r="G69" i="1" s="1"/>
  <c r="G70" i="1" s="1"/>
  <c r="G71" i="1" l="1"/>
  <c r="D97" i="1" s="1"/>
  <c r="C91" i="1"/>
  <c r="E97" i="1" l="1"/>
  <c r="G73" i="1"/>
  <c r="C92" i="1"/>
  <c r="D91" i="1" s="1"/>
  <c r="C97" i="1" l="1"/>
  <c r="D89" i="1"/>
  <c r="D88" i="1"/>
  <c r="D86" i="1"/>
  <c r="D90" i="1"/>
  <c r="D92" i="1" l="1"/>
</calcChain>
</file>

<file path=xl/sharedStrings.xml><?xml version="1.0" encoding="utf-8"?>
<sst xmlns="http://schemas.openxmlformats.org/spreadsheetml/2006/main" count="169" uniqueCount="109">
  <si>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</si>
  <si>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</si>
  <si>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</si>
  <si>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</si>
  <si>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</si>
  <si>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</si>
  <si>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</si>
  <si>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</si>
  <si>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</si>
  <si>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</si>
  <si>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</si>
  <si>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</si>
  <si>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</si>
  <si>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</si>
  <si>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</si>
  <si>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</si>
  <si>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</si>
  <si>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</si>
  <si>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</si>
  <si>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</si>
  <si>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</si>
  <si>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</si>
  <si>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</si>
  <si>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</si>
  <si>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</si>
  <si>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</si>
  <si>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</si>
  <si>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</si>
  <si>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</si>
  <si>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</si>
  <si>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</si>
  <si>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</si>
  <si>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</si>
  <si>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</si>
  <si>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</si>
  <si>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</si>
  <si>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</si>
  <si>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</si>
  <si>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</si>
  <si>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</si>
  <si>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</si>
  <si>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</si>
  <si>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</si>
  <si>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</si>
  <si>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</si>
  <si>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</si>
  <si>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</si>
  <si>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</si>
  <si>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</si>
  <si>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</si>
  <si>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</si>
  <si>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</si>
  <si>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</si>
  <si>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</si>
  <si>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</si>
  <si>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</si>
  <si>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</si>
  <si>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</si>
  <si>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</si>
  <si>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FERTILIZACIÓN DE FONDO Y SURCO</t>
  </si>
  <si>
    <t>FEBRERO</t>
  </si>
  <si>
    <t>PLANTACIÓN</t>
  </si>
  <si>
    <t>MARZO</t>
  </si>
  <si>
    <t>LIMPIA MANUAL</t>
  </si>
  <si>
    <t>ABRIL A MAYO</t>
  </si>
  <si>
    <t>APLIC. PRODUCTOS</t>
  </si>
  <si>
    <t>MARZO A MAYO</t>
  </si>
  <si>
    <t>RIEGO</t>
  </si>
  <si>
    <t xml:space="preserve">ARADURA DE CINCEL </t>
  </si>
  <si>
    <t xml:space="preserve">RASTRAJES </t>
  </si>
  <si>
    <t xml:space="preserve">NIVELACION </t>
  </si>
  <si>
    <t>APLICACIÓN DE AGROUIMICOS</t>
  </si>
  <si>
    <t>MELGADURA</t>
  </si>
  <si>
    <t>ACEQUIADURA</t>
  </si>
  <si>
    <t>SEMILLAS</t>
  </si>
  <si>
    <t>KG</t>
  </si>
  <si>
    <t>ENERO</t>
  </si>
  <si>
    <t>FERTILIZANTE</t>
  </si>
  <si>
    <t>ÚREA</t>
  </si>
  <si>
    <t>FOSFATO DIAMÓNICO</t>
  </si>
  <si>
    <t>NITRATO DE POTASIO</t>
  </si>
  <si>
    <t>INSECTICIDA</t>
  </si>
  <si>
    <t>L</t>
  </si>
  <si>
    <t>MURALLA DELTA</t>
  </si>
  <si>
    <t>SELECRON</t>
  </si>
  <si>
    <t>HERBICIDA</t>
  </si>
  <si>
    <t>PRODIGIO</t>
  </si>
  <si>
    <t>OXIFLUORFEN</t>
  </si>
  <si>
    <t>CENTURION</t>
  </si>
  <si>
    <t>FUNGICIDA</t>
  </si>
  <si>
    <t>CONSENTO</t>
  </si>
  <si>
    <t>RIDOMIL GOLD</t>
  </si>
  <si>
    <t>FOSFITO DE POTASIO</t>
  </si>
  <si>
    <t>Calderana</t>
  </si>
  <si>
    <t>junio</t>
  </si>
  <si>
    <t>Valparaiso</t>
  </si>
  <si>
    <t>San Felipe</t>
  </si>
  <si>
    <t>Llay Llay, Catemu, Panquehue</t>
  </si>
  <si>
    <t>Mercado interno</t>
  </si>
  <si>
    <t>PRECIO ESPERADO ($/docena)</t>
  </si>
  <si>
    <t>RENDIMIENTO docena de 36 U/ha</t>
  </si>
  <si>
    <t>Rendimiento (docena 36 U/ha)</t>
  </si>
  <si>
    <t>ESCENARIOS COSTO UNITARIO  (docena de 36 U/ha)</t>
  </si>
  <si>
    <t>Costo unitario ($/docena de 36 U) (*)</t>
  </si>
  <si>
    <t>Heladas y sequia</t>
  </si>
  <si>
    <t>METRO LINEAL</t>
  </si>
  <si>
    <t>0,25L</t>
  </si>
  <si>
    <t>CLORPIRIFOS</t>
  </si>
  <si>
    <t>Cebollin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</si>
</sst>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color theme="1"/>
      <name val="Helvetica Neue"/>
      <family val="2"/>
      <scheme val="minor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 applyNumberFormat="0" applyFill="0" applyBorder="0" applyProtection="0"/>
    <xf numFmtId="0" fontId="1" fillId="0" borderId="22"/>
    <xf numFmtId="169" fontId="19" fillId="0" borderId="22" applyFont="0" applyFill="0" applyBorder="0" applyAlignment="0" applyProtection="0"/>
    <xf numFmtId="168" fontId="19" fillId="0" borderId="22" applyFont="0" applyFill="0" applyBorder="0" applyAlignment="0" applyProtection="0"/>
    <xf numFmtId="0" fontId="19" fillId="0" borderId="22"/>
    <xf numFmtId="0" fontId="19" fillId="0" borderId="22"/>
    <xf numFmtId="0" fontId="19" fillId="0" borderId="22"/>
    <xf numFmtId="9" fontId="19" fillId="0" borderId="22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/>
    <xf numFmtId="3" fontId="3" fillId="2" borderId="6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4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4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4" borderId="26" xfId="0" applyNumberFormat="1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166" fontId="2" fillId="4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4" borderId="29" xfId="0" applyNumberFormat="1" applyFont="1" applyFill="1" applyBorder="1" applyAlignment="1">
      <alignment vertical="center"/>
    </xf>
    <xf numFmtId="166" fontId="2" fillId="4" borderId="30" xfId="0" applyNumberFormat="1" applyFont="1" applyFill="1" applyBorder="1" applyAlignment="1">
      <alignment vertical="center"/>
    </xf>
    <xf numFmtId="49" fontId="2" fillId="4" borderId="31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166" fontId="2" fillId="5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7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0" fontId="8" fillId="3" borderId="58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22" fillId="0" borderId="55" xfId="1" applyFont="1" applyFill="1" applyBorder="1" applyAlignment="1">
      <alignment wrapText="1"/>
    </xf>
    <xf numFmtId="0" fontId="5" fillId="0" borderId="55" xfId="1" applyFont="1" applyBorder="1" applyAlignment="1">
      <alignment horizontal="center"/>
    </xf>
    <xf numFmtId="3" fontId="5" fillId="0" borderId="55" xfId="1" applyNumberFormat="1" applyFont="1" applyBorder="1"/>
    <xf numFmtId="0" fontId="5" fillId="0" borderId="55" xfId="1" applyFont="1" applyFill="1" applyBorder="1" applyAlignment="1">
      <alignment wrapText="1"/>
    </xf>
    <xf numFmtId="0" fontId="5" fillId="0" borderId="55" xfId="1" applyFont="1" applyBorder="1"/>
    <xf numFmtId="0" fontId="23" fillId="0" borderId="55" xfId="1" applyFont="1" applyBorder="1" applyAlignment="1">
      <alignment horizontal="center"/>
    </xf>
    <xf numFmtId="0" fontId="23" fillId="0" borderId="55" xfId="1" applyFont="1" applyBorder="1"/>
    <xf numFmtId="0" fontId="22" fillId="0" borderId="55" xfId="1" applyFont="1" applyBorder="1"/>
    <xf numFmtId="0" fontId="20" fillId="9" borderId="55" xfId="1" applyFont="1" applyFill="1" applyBorder="1" applyAlignment="1">
      <alignment vertical="center"/>
    </xf>
    <xf numFmtId="49" fontId="5" fillId="9" borderId="6" xfId="0" applyNumberFormat="1" applyFont="1" applyFill="1" applyBorder="1" applyAlignment="1">
      <alignment horizontal="center"/>
    </xf>
    <xf numFmtId="3" fontId="21" fillId="9" borderId="6" xfId="0" applyNumberFormat="1" applyFont="1" applyFill="1" applyBorder="1" applyAlignment="1"/>
    <xf numFmtId="49" fontId="5" fillId="9" borderId="6" xfId="0" applyNumberFormat="1" applyFont="1" applyFill="1" applyBorder="1" applyAlignment="1">
      <alignment horizontal="center" wrapText="1"/>
    </xf>
    <xf numFmtId="165" fontId="5" fillId="9" borderId="6" xfId="0" applyNumberFormat="1" applyFont="1" applyFill="1" applyBorder="1" applyAlignment="1"/>
    <xf numFmtId="3" fontId="5" fillId="9" borderId="6" xfId="0" applyNumberFormat="1" applyFont="1" applyFill="1" applyBorder="1" applyAlignment="1"/>
    <xf numFmtId="0" fontId="13" fillId="10" borderId="54" xfId="0" applyNumberFormat="1" applyFont="1" applyFill="1" applyBorder="1" applyAlignment="1">
      <alignment vertical="center"/>
    </xf>
    <xf numFmtId="167" fontId="13" fillId="10" borderId="39" xfId="0" applyNumberFormat="1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/>
    </xf>
    <xf numFmtId="49" fontId="7" fillId="3" borderId="57" xfId="0" applyNumberFormat="1" applyFont="1" applyFill="1" applyBorder="1" applyAlignment="1">
      <alignment horizontal="center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5" fillId="2" borderId="56" xfId="0" applyNumberFormat="1" applyFont="1" applyFill="1" applyBorder="1" applyAlignment="1"/>
    <xf numFmtId="49" fontId="5" fillId="2" borderId="57" xfId="0" applyNumberFormat="1" applyFont="1" applyFill="1" applyBorder="1" applyAlignment="1"/>
    <xf numFmtId="49" fontId="5" fillId="2" borderId="56" xfId="0" applyNumberFormat="1" applyFont="1" applyFill="1" applyBorder="1" applyAlignment="1">
      <alignment wrapText="1"/>
    </xf>
    <xf numFmtId="49" fontId="5" fillId="2" borderId="57" xfId="0" applyNumberFormat="1" applyFont="1" applyFill="1" applyBorder="1" applyAlignment="1">
      <alignment wrapText="1"/>
    </xf>
    <xf numFmtId="49" fontId="4" fillId="3" borderId="56" xfId="0" applyNumberFormat="1" applyFont="1" applyFill="1" applyBorder="1" applyAlignment="1">
      <alignment wrapText="1"/>
    </xf>
    <xf numFmtId="49" fontId="4" fillId="3" borderId="57" xfId="0" applyNumberFormat="1" applyFont="1" applyFill="1" applyBorder="1" applyAlignment="1">
      <alignment wrapText="1"/>
    </xf>
  </cellXfs>
  <cellStyles count="8">
    <cellStyle name="Millares 2" xfId="2"/>
    <cellStyle name="Moneda 2" xfId="3"/>
    <cellStyle name="Normal" xfId="0" builtinId="0"/>
    <cellStyle name="Normal 2" xfId="4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7938</xdr:colOff>
      <xdr:row>7</xdr:row>
      <xdr:rowOff>56544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683250" cy="1199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20" zoomScaleNormal="120" workbookViewId="0">
      <selection activeCell="G67" sqref="G67"/>
    </sheetView>
  </sheetViews>
  <sheetFormatPr baseColWidth="10" defaultColWidth="10.85546875" defaultRowHeight="11.25" customHeight="1"/>
  <cols>
    <col min="1" max="1" width="4.42578125" style="1" customWidth="1"/>
    <col min="2" max="2" width="18.5703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108</v>
      </c>
      <c r="D9" s="8"/>
      <c r="E9" s="150" t="s">
        <v>100</v>
      </c>
      <c r="F9" s="151"/>
      <c r="G9" s="9">
        <v>5300</v>
      </c>
    </row>
    <row r="10" spans="1:7" ht="21" customHeight="1">
      <c r="A10" s="5"/>
      <c r="B10" s="10" t="s">
        <v>1</v>
      </c>
      <c r="C10" s="11" t="s">
        <v>93</v>
      </c>
      <c r="D10" s="12"/>
      <c r="E10" s="148" t="s">
        <v>2</v>
      </c>
      <c r="F10" s="149"/>
      <c r="G10" s="13" t="s">
        <v>94</v>
      </c>
    </row>
    <row r="11" spans="1:7" ht="18" customHeight="1">
      <c r="A11" s="5"/>
      <c r="B11" s="10" t="s">
        <v>3</v>
      </c>
      <c r="C11" s="13" t="s">
        <v>4</v>
      </c>
      <c r="D11" s="12"/>
      <c r="E11" s="148" t="s">
        <v>99</v>
      </c>
      <c r="F11" s="149"/>
      <c r="G11" s="14">
        <v>1000</v>
      </c>
    </row>
    <row r="12" spans="1:7" ht="11.25" customHeight="1">
      <c r="A12" s="5"/>
      <c r="B12" s="10" t="s">
        <v>5</v>
      </c>
      <c r="C12" s="15" t="s">
        <v>95</v>
      </c>
      <c r="D12" s="12"/>
      <c r="E12" s="120" t="s">
        <v>6</v>
      </c>
      <c r="F12" s="121"/>
      <c r="G12" s="16">
        <f>(G9*G11)</f>
        <v>5300000</v>
      </c>
    </row>
    <row r="13" spans="1:7" ht="11.25" customHeight="1">
      <c r="A13" s="5"/>
      <c r="B13" s="10" t="s">
        <v>7</v>
      </c>
      <c r="C13" s="13" t="s">
        <v>96</v>
      </c>
      <c r="D13" s="12"/>
      <c r="E13" s="148" t="s">
        <v>8</v>
      </c>
      <c r="F13" s="149"/>
      <c r="G13" s="13" t="s">
        <v>98</v>
      </c>
    </row>
    <row r="14" spans="1:7" ht="13.5" customHeight="1">
      <c r="A14" s="5"/>
      <c r="B14" s="10" t="s">
        <v>9</v>
      </c>
      <c r="C14" s="13" t="s">
        <v>97</v>
      </c>
      <c r="D14" s="12"/>
      <c r="E14" s="148" t="s">
        <v>10</v>
      </c>
      <c r="F14" s="149"/>
      <c r="G14" s="13" t="s">
        <v>94</v>
      </c>
    </row>
    <row r="15" spans="1:7" ht="16.149999999999999" customHeight="1">
      <c r="A15" s="5"/>
      <c r="B15" s="10" t="s">
        <v>11</v>
      </c>
      <c r="C15" s="17">
        <v>44228</v>
      </c>
      <c r="D15" s="12"/>
      <c r="E15" s="146" t="s">
        <v>12</v>
      </c>
      <c r="F15" s="147"/>
      <c r="G15" s="15" t="s">
        <v>104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1" t="s">
        <v>13</v>
      </c>
      <c r="C17" s="142"/>
      <c r="D17" s="142"/>
      <c r="E17" s="142"/>
      <c r="F17" s="142"/>
      <c r="G17" s="14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>
      <c r="A21" s="23"/>
      <c r="B21" s="119" t="s">
        <v>59</v>
      </c>
      <c r="C21" s="31" t="s">
        <v>21</v>
      </c>
      <c r="D21" s="32">
        <v>2</v>
      </c>
      <c r="E21" s="119" t="s">
        <v>60</v>
      </c>
      <c r="F21" s="16">
        <v>15000</v>
      </c>
      <c r="G21" s="16">
        <f>D21*F21</f>
        <v>30000</v>
      </c>
    </row>
    <row r="22" spans="1:7" ht="12.75" customHeight="1">
      <c r="A22" s="23"/>
      <c r="B22" s="119" t="s">
        <v>61</v>
      </c>
      <c r="C22" s="31" t="s">
        <v>105</v>
      </c>
      <c r="D22" s="32">
        <v>25</v>
      </c>
      <c r="E22" s="119" t="s">
        <v>62</v>
      </c>
      <c r="F22" s="16">
        <v>20000</v>
      </c>
      <c r="G22" s="16">
        <f t="shared" ref="G22:G25" si="0">D22*F22</f>
        <v>500000</v>
      </c>
    </row>
    <row r="23" spans="1:7" ht="12.75" customHeight="1">
      <c r="A23" s="23"/>
      <c r="B23" s="119" t="s">
        <v>63</v>
      </c>
      <c r="C23" s="31" t="s">
        <v>105</v>
      </c>
      <c r="D23" s="32">
        <v>25</v>
      </c>
      <c r="E23" s="119" t="s">
        <v>64</v>
      </c>
      <c r="F23" s="16">
        <v>40000</v>
      </c>
      <c r="G23" s="16">
        <f t="shared" si="0"/>
        <v>1000000</v>
      </c>
    </row>
    <row r="24" spans="1:7" ht="19.149999999999999" customHeight="1">
      <c r="A24" s="23"/>
      <c r="B24" s="119" t="s">
        <v>65</v>
      </c>
      <c r="C24" s="31" t="s">
        <v>21</v>
      </c>
      <c r="D24" s="32">
        <v>7</v>
      </c>
      <c r="E24" s="119" t="s">
        <v>66</v>
      </c>
      <c r="F24" s="16">
        <v>15000</v>
      </c>
      <c r="G24" s="16">
        <f t="shared" si="0"/>
        <v>105000</v>
      </c>
    </row>
    <row r="25" spans="1:7" ht="12.75" customHeight="1">
      <c r="A25" s="23"/>
      <c r="B25" s="119" t="s">
        <v>67</v>
      </c>
      <c r="C25" s="31" t="s">
        <v>21</v>
      </c>
      <c r="D25" s="32">
        <v>6</v>
      </c>
      <c r="E25" s="119" t="s">
        <v>66</v>
      </c>
      <c r="F25" s="16">
        <v>15000</v>
      </c>
      <c r="G25" s="16">
        <f t="shared" si="0"/>
        <v>90000</v>
      </c>
    </row>
    <row r="26" spans="1:7" ht="12.75" customHeight="1">
      <c r="A26" s="23"/>
      <c r="B26" s="124" t="s">
        <v>22</v>
      </c>
      <c r="C26" s="122"/>
      <c r="D26" s="122"/>
      <c r="E26" s="122"/>
      <c r="F26" s="123"/>
      <c r="G26" s="33">
        <f>G21+G22+G23+G24+G25</f>
        <v>1725000</v>
      </c>
    </row>
    <row r="27" spans="1:7" ht="12" customHeight="1">
      <c r="A27" s="2"/>
      <c r="B27" s="24"/>
      <c r="C27" s="26"/>
      <c r="D27" s="26"/>
      <c r="E27" s="26"/>
      <c r="F27" s="34"/>
      <c r="G27" s="34"/>
    </row>
    <row r="28" spans="1:7" ht="12" customHeight="1">
      <c r="A28" s="5"/>
      <c r="B28" s="35" t="s">
        <v>23</v>
      </c>
      <c r="C28" s="36"/>
      <c r="D28" s="37"/>
      <c r="E28" s="37"/>
      <c r="F28" s="38"/>
      <c r="G28" s="38"/>
    </row>
    <row r="29" spans="1:7" ht="24" customHeight="1">
      <c r="A29" s="5"/>
      <c r="B29" s="39" t="s">
        <v>15</v>
      </c>
      <c r="C29" s="40" t="s">
        <v>16</v>
      </c>
      <c r="D29" s="40" t="s">
        <v>17</v>
      </c>
      <c r="E29" s="39" t="s">
        <v>18</v>
      </c>
      <c r="F29" s="40" t="s">
        <v>19</v>
      </c>
      <c r="G29" s="39" t="s">
        <v>20</v>
      </c>
    </row>
    <row r="30" spans="1:7" ht="12" customHeight="1">
      <c r="A30" s="5"/>
      <c r="B30" s="41"/>
      <c r="C30" s="42"/>
      <c r="D30" s="42"/>
      <c r="E30" s="42"/>
      <c r="F30" s="41"/>
      <c r="G30" s="41"/>
    </row>
    <row r="31" spans="1:7" ht="12" customHeight="1">
      <c r="A31" s="5"/>
      <c r="B31" s="43" t="s">
        <v>24</v>
      </c>
      <c r="C31" s="44"/>
      <c r="D31" s="44"/>
      <c r="E31" s="44"/>
      <c r="F31" s="45"/>
      <c r="G31" s="45"/>
    </row>
    <row r="32" spans="1:7" ht="12" customHeight="1">
      <c r="A32" s="2"/>
      <c r="B32" s="46"/>
      <c r="C32" s="47"/>
      <c r="D32" s="47"/>
      <c r="E32" s="47"/>
      <c r="F32" s="48"/>
      <c r="G32" s="48"/>
    </row>
    <row r="33" spans="1:11" ht="12" customHeight="1">
      <c r="A33" s="5"/>
      <c r="B33" s="35" t="s">
        <v>25</v>
      </c>
      <c r="C33" s="36"/>
      <c r="D33" s="37"/>
      <c r="E33" s="37"/>
      <c r="F33" s="38"/>
      <c r="G33" s="38"/>
    </row>
    <row r="34" spans="1:11" ht="24" customHeight="1">
      <c r="A34" s="5"/>
      <c r="B34" s="49" t="s">
        <v>15</v>
      </c>
      <c r="C34" s="49" t="s">
        <v>16</v>
      </c>
      <c r="D34" s="49" t="s">
        <v>17</v>
      </c>
      <c r="E34" s="49" t="s">
        <v>18</v>
      </c>
      <c r="F34" s="50" t="s">
        <v>19</v>
      </c>
      <c r="G34" s="49" t="s">
        <v>20</v>
      </c>
    </row>
    <row r="35" spans="1:11" ht="12.75" customHeight="1">
      <c r="A35" s="23"/>
      <c r="B35" s="119" t="s">
        <v>68</v>
      </c>
      <c r="C35" s="31" t="s">
        <v>26</v>
      </c>
      <c r="D35" s="32">
        <v>0.4</v>
      </c>
      <c r="E35" s="15" t="s">
        <v>62</v>
      </c>
      <c r="F35" s="16">
        <v>150000</v>
      </c>
      <c r="G35" s="16">
        <v>60000</v>
      </c>
    </row>
    <row r="36" spans="1:11" ht="12.75" customHeight="1">
      <c r="A36" s="23"/>
      <c r="B36" s="119" t="s">
        <v>69</v>
      </c>
      <c r="C36" s="31" t="s">
        <v>26</v>
      </c>
      <c r="D36" s="32">
        <v>0.4</v>
      </c>
      <c r="E36" s="15" t="s">
        <v>62</v>
      </c>
      <c r="F36" s="16">
        <v>150000</v>
      </c>
      <c r="G36" s="16">
        <v>60000</v>
      </c>
    </row>
    <row r="37" spans="1:11" ht="12.75" customHeight="1">
      <c r="A37" s="23"/>
      <c r="B37" s="119" t="s">
        <v>70</v>
      </c>
      <c r="C37" s="31" t="s">
        <v>26</v>
      </c>
      <c r="D37" s="32">
        <v>0.2</v>
      </c>
      <c r="E37" s="15" t="s">
        <v>62</v>
      </c>
      <c r="F37" s="16">
        <v>150000</v>
      </c>
      <c r="G37" s="16">
        <v>30000</v>
      </c>
    </row>
    <row r="38" spans="1:11" ht="12.75" customHeight="1">
      <c r="A38" s="23"/>
      <c r="B38" s="119" t="s">
        <v>71</v>
      </c>
      <c r="C38" s="31" t="s">
        <v>26</v>
      </c>
      <c r="D38" s="32">
        <v>0.2</v>
      </c>
      <c r="E38" s="15" t="s">
        <v>62</v>
      </c>
      <c r="F38" s="16">
        <v>150000</v>
      </c>
      <c r="G38" s="16">
        <v>30000</v>
      </c>
    </row>
    <row r="39" spans="1:11" ht="12.75" customHeight="1">
      <c r="A39" s="23"/>
      <c r="B39" s="119" t="s">
        <v>72</v>
      </c>
      <c r="C39" s="31" t="s">
        <v>26</v>
      </c>
      <c r="D39" s="32">
        <v>0.25</v>
      </c>
      <c r="E39" s="15" t="s">
        <v>62</v>
      </c>
      <c r="F39" s="16">
        <v>150000</v>
      </c>
      <c r="G39" s="16">
        <v>37500</v>
      </c>
    </row>
    <row r="40" spans="1:11" ht="12.75" customHeight="1">
      <c r="A40" s="23"/>
      <c r="B40" s="119" t="s">
        <v>73</v>
      </c>
      <c r="C40" s="31" t="s">
        <v>26</v>
      </c>
      <c r="D40" s="32">
        <v>0.1</v>
      </c>
      <c r="E40" s="15" t="s">
        <v>62</v>
      </c>
      <c r="F40" s="16">
        <v>150000</v>
      </c>
      <c r="G40" s="16">
        <v>15000</v>
      </c>
    </row>
    <row r="41" spans="1:11" ht="12.75" customHeight="1">
      <c r="A41" s="5"/>
      <c r="B41" s="51" t="s">
        <v>27</v>
      </c>
      <c r="C41" s="52"/>
      <c r="D41" s="52"/>
      <c r="E41" s="52"/>
      <c r="F41" s="53"/>
      <c r="G41" s="54">
        <f>SUM(G35:G40)</f>
        <v>232500</v>
      </c>
    </row>
    <row r="42" spans="1:11" ht="12" customHeight="1">
      <c r="A42" s="2"/>
      <c r="B42" s="46"/>
      <c r="C42" s="47"/>
      <c r="D42" s="47"/>
      <c r="E42" s="47"/>
      <c r="F42" s="48"/>
      <c r="G42" s="48"/>
    </row>
    <row r="43" spans="1:11" ht="12" customHeight="1">
      <c r="A43" s="5"/>
      <c r="B43" s="35" t="s">
        <v>28</v>
      </c>
      <c r="C43" s="36"/>
      <c r="D43" s="37"/>
      <c r="E43" s="37"/>
      <c r="F43" s="38"/>
      <c r="G43" s="38"/>
    </row>
    <row r="44" spans="1:11" ht="24" customHeight="1">
      <c r="A44" s="5"/>
      <c r="B44" s="50" t="s">
        <v>29</v>
      </c>
      <c r="C44" s="50" t="s">
        <v>30</v>
      </c>
      <c r="D44" s="50" t="s">
        <v>31</v>
      </c>
      <c r="E44" s="50" t="s">
        <v>18</v>
      </c>
      <c r="F44" s="50" t="s">
        <v>19</v>
      </c>
      <c r="G44" s="50" t="s">
        <v>20</v>
      </c>
      <c r="K44" s="118"/>
    </row>
    <row r="45" spans="1:11" ht="12.75" customHeight="1">
      <c r="A45" s="23"/>
      <c r="B45" s="125" t="s">
        <v>74</v>
      </c>
      <c r="C45" s="126" t="s">
        <v>75</v>
      </c>
      <c r="D45" s="126">
        <v>2</v>
      </c>
      <c r="E45" s="126" t="s">
        <v>76</v>
      </c>
      <c r="F45" s="127">
        <v>60000</v>
      </c>
      <c r="G45" s="127">
        <f>D45*F45</f>
        <v>120000</v>
      </c>
      <c r="K45" s="118"/>
    </row>
    <row r="46" spans="1:11" ht="12.75" customHeight="1">
      <c r="A46" s="23"/>
      <c r="B46" s="125" t="s">
        <v>77</v>
      </c>
      <c r="C46" s="126"/>
      <c r="D46" s="126"/>
      <c r="E46" s="126"/>
      <c r="F46" s="127"/>
      <c r="G46" s="127"/>
    </row>
    <row r="47" spans="1:11" ht="12.75" customHeight="1">
      <c r="A47" s="23"/>
      <c r="B47" s="128" t="s">
        <v>78</v>
      </c>
      <c r="C47" s="126" t="s">
        <v>75</v>
      </c>
      <c r="D47" s="126">
        <v>300</v>
      </c>
      <c r="E47" s="126" t="s">
        <v>62</v>
      </c>
      <c r="F47" s="127">
        <v>350</v>
      </c>
      <c r="G47" s="127">
        <f t="shared" ref="G46:G61" si="1">D47*F47</f>
        <v>105000</v>
      </c>
    </row>
    <row r="48" spans="1:11" ht="12.75" customHeight="1">
      <c r="A48" s="23"/>
      <c r="B48" s="128" t="s">
        <v>79</v>
      </c>
      <c r="C48" s="126" t="s">
        <v>75</v>
      </c>
      <c r="D48" s="126">
        <v>250</v>
      </c>
      <c r="E48" s="126" t="s">
        <v>62</v>
      </c>
      <c r="F48" s="127">
        <v>500</v>
      </c>
      <c r="G48" s="127">
        <f t="shared" si="1"/>
        <v>125000</v>
      </c>
    </row>
    <row r="49" spans="1:7" ht="12.75" customHeight="1">
      <c r="A49" s="23"/>
      <c r="B49" s="128" t="s">
        <v>80</v>
      </c>
      <c r="C49" s="126" t="s">
        <v>75</v>
      </c>
      <c r="D49" s="126">
        <v>150</v>
      </c>
      <c r="E49" s="126" t="s">
        <v>64</v>
      </c>
      <c r="F49" s="127">
        <v>900</v>
      </c>
      <c r="G49" s="127">
        <f t="shared" si="1"/>
        <v>135000</v>
      </c>
    </row>
    <row r="50" spans="1:7" ht="12.75" customHeight="1">
      <c r="A50" s="23"/>
      <c r="B50" s="125" t="s">
        <v>81</v>
      </c>
      <c r="C50" s="126"/>
      <c r="D50" s="126"/>
      <c r="E50" s="126"/>
      <c r="F50" s="127"/>
      <c r="G50" s="127"/>
    </row>
    <row r="51" spans="1:7" ht="12.75" customHeight="1">
      <c r="A51" s="23"/>
      <c r="B51" s="129" t="s">
        <v>107</v>
      </c>
      <c r="C51" s="126" t="s">
        <v>82</v>
      </c>
      <c r="D51" s="126">
        <v>3</v>
      </c>
      <c r="E51" s="126" t="s">
        <v>66</v>
      </c>
      <c r="F51" s="127">
        <v>17990</v>
      </c>
      <c r="G51" s="127">
        <f t="shared" si="1"/>
        <v>53970</v>
      </c>
    </row>
    <row r="52" spans="1:7" ht="12.75" customHeight="1">
      <c r="A52" s="23"/>
      <c r="B52" s="129" t="s">
        <v>83</v>
      </c>
      <c r="C52" s="126" t="s">
        <v>106</v>
      </c>
      <c r="D52" s="126">
        <v>4</v>
      </c>
      <c r="E52" s="126" t="s">
        <v>66</v>
      </c>
      <c r="F52" s="127">
        <v>12760</v>
      </c>
      <c r="G52" s="127">
        <f t="shared" si="1"/>
        <v>51040</v>
      </c>
    </row>
    <row r="53" spans="1:7" ht="12.75" customHeight="1">
      <c r="A53" s="23"/>
      <c r="B53" s="129" t="s">
        <v>84</v>
      </c>
      <c r="C53" s="126" t="s">
        <v>82</v>
      </c>
      <c r="D53" s="126">
        <v>1</v>
      </c>
      <c r="E53" s="126" t="s">
        <v>66</v>
      </c>
      <c r="F53" s="127">
        <v>37780</v>
      </c>
      <c r="G53" s="127">
        <f t="shared" si="1"/>
        <v>37780</v>
      </c>
    </row>
    <row r="54" spans="1:7" ht="12.75" customHeight="1">
      <c r="A54" s="23"/>
      <c r="B54" s="125" t="s">
        <v>85</v>
      </c>
      <c r="C54" s="130"/>
      <c r="D54" s="130"/>
      <c r="E54" s="130"/>
      <c r="F54" s="131"/>
      <c r="G54" s="131"/>
    </row>
    <row r="55" spans="1:7" ht="12.75" customHeight="1">
      <c r="A55" s="23"/>
      <c r="B55" s="129" t="s">
        <v>86</v>
      </c>
      <c r="C55" s="126" t="s">
        <v>82</v>
      </c>
      <c r="D55" s="126">
        <v>2</v>
      </c>
      <c r="E55" s="126" t="s">
        <v>64</v>
      </c>
      <c r="F55" s="127">
        <v>35000</v>
      </c>
      <c r="G55" s="127">
        <f t="shared" si="1"/>
        <v>70000</v>
      </c>
    </row>
    <row r="56" spans="1:7" ht="12.75" customHeight="1">
      <c r="A56" s="23"/>
      <c r="B56" s="129" t="s">
        <v>87</v>
      </c>
      <c r="C56" s="126" t="s">
        <v>82</v>
      </c>
      <c r="D56" s="126">
        <v>1</v>
      </c>
      <c r="E56" s="126" t="s">
        <v>62</v>
      </c>
      <c r="F56" s="127">
        <v>13630</v>
      </c>
      <c r="G56" s="127">
        <f t="shared" si="1"/>
        <v>13630</v>
      </c>
    </row>
    <row r="57" spans="1:7" ht="12.75" customHeight="1">
      <c r="A57" s="23"/>
      <c r="B57" s="129" t="s">
        <v>88</v>
      </c>
      <c r="C57" s="126" t="s">
        <v>82</v>
      </c>
      <c r="D57" s="126">
        <v>1</v>
      </c>
      <c r="E57" s="126" t="s">
        <v>64</v>
      </c>
      <c r="F57" s="127">
        <v>35000</v>
      </c>
      <c r="G57" s="127">
        <f t="shared" si="1"/>
        <v>35000</v>
      </c>
    </row>
    <row r="58" spans="1:7" ht="12.75" customHeight="1">
      <c r="A58" s="23"/>
      <c r="B58" s="132" t="s">
        <v>89</v>
      </c>
      <c r="C58" s="126"/>
      <c r="D58" s="126"/>
      <c r="E58" s="126"/>
      <c r="F58" s="127"/>
      <c r="G58" s="127"/>
    </row>
    <row r="59" spans="1:7" ht="12.75" customHeight="1">
      <c r="A59" s="23"/>
      <c r="B59" s="129" t="s">
        <v>90</v>
      </c>
      <c r="C59" s="126" t="s">
        <v>82</v>
      </c>
      <c r="D59" s="126">
        <v>5</v>
      </c>
      <c r="E59" s="126" t="s">
        <v>64</v>
      </c>
      <c r="F59" s="127">
        <v>33422</v>
      </c>
      <c r="G59" s="127">
        <f t="shared" si="1"/>
        <v>167110</v>
      </c>
    </row>
    <row r="60" spans="1:7" ht="12.75" customHeight="1">
      <c r="A60" s="23"/>
      <c r="B60" s="129" t="s">
        <v>91</v>
      </c>
      <c r="C60" s="126" t="s">
        <v>75</v>
      </c>
      <c r="D60" s="126">
        <v>4</v>
      </c>
      <c r="E60" s="126" t="s">
        <v>64</v>
      </c>
      <c r="F60" s="127">
        <v>28000</v>
      </c>
      <c r="G60" s="127">
        <f t="shared" si="1"/>
        <v>112000</v>
      </c>
    </row>
    <row r="61" spans="1:7" ht="12.75" customHeight="1">
      <c r="A61" s="23"/>
      <c r="B61" s="129" t="s">
        <v>92</v>
      </c>
      <c r="C61" s="126" t="s">
        <v>82</v>
      </c>
      <c r="D61" s="126">
        <v>4</v>
      </c>
      <c r="E61" s="126" t="s">
        <v>64</v>
      </c>
      <c r="F61" s="127">
        <v>4626</v>
      </c>
      <c r="G61" s="127">
        <f t="shared" si="1"/>
        <v>18504</v>
      </c>
    </row>
    <row r="62" spans="1:7" ht="13.5" customHeight="1">
      <c r="A62" s="5"/>
      <c r="B62" s="55" t="s">
        <v>32</v>
      </c>
      <c r="C62" s="56"/>
      <c r="D62" s="56"/>
      <c r="E62" s="56"/>
      <c r="F62" s="57"/>
      <c r="G62" s="58">
        <f>SUM(G45:G61)</f>
        <v>1044034</v>
      </c>
    </row>
    <row r="63" spans="1:7" ht="12" customHeight="1">
      <c r="A63" s="2"/>
      <c r="B63" s="46"/>
      <c r="C63" s="47"/>
      <c r="D63" s="47"/>
      <c r="E63" s="59"/>
      <c r="F63" s="48"/>
      <c r="G63" s="48"/>
    </row>
    <row r="64" spans="1:7" ht="12" customHeight="1">
      <c r="A64" s="5"/>
      <c r="B64" s="35" t="s">
        <v>33</v>
      </c>
      <c r="C64" s="36"/>
      <c r="D64" s="37"/>
      <c r="E64" s="37"/>
      <c r="F64" s="38"/>
      <c r="G64" s="38"/>
    </row>
    <row r="65" spans="1:7" ht="24" customHeight="1">
      <c r="A65" s="5"/>
      <c r="B65" s="49" t="s">
        <v>34</v>
      </c>
      <c r="C65" s="50" t="s">
        <v>30</v>
      </c>
      <c r="D65" s="50" t="s">
        <v>31</v>
      </c>
      <c r="E65" s="49" t="s">
        <v>18</v>
      </c>
      <c r="F65" s="50" t="s">
        <v>19</v>
      </c>
      <c r="G65" s="49" t="s">
        <v>20</v>
      </c>
    </row>
    <row r="66" spans="1:7" ht="12.75" customHeight="1">
      <c r="A66" s="23"/>
      <c r="B66" s="133"/>
      <c r="C66" s="134"/>
      <c r="D66" s="135"/>
      <c r="E66" s="136"/>
      <c r="F66" s="137"/>
      <c r="G66" s="138"/>
    </row>
    <row r="67" spans="1:7" ht="13.5" customHeight="1">
      <c r="A67" s="5"/>
      <c r="B67" s="60" t="s">
        <v>35</v>
      </c>
      <c r="C67" s="61"/>
      <c r="D67" s="61"/>
      <c r="E67" s="61"/>
      <c r="F67" s="62"/>
      <c r="G67" s="63"/>
    </row>
    <row r="68" spans="1:7" ht="12" customHeight="1">
      <c r="A68" s="2"/>
      <c r="B68" s="80"/>
      <c r="C68" s="80"/>
      <c r="D68" s="80"/>
      <c r="E68" s="80"/>
      <c r="F68" s="81"/>
      <c r="G68" s="81"/>
    </row>
    <row r="69" spans="1:7" ht="12" customHeight="1">
      <c r="A69" s="77"/>
      <c r="B69" s="82" t="s">
        <v>36</v>
      </c>
      <c r="C69" s="83"/>
      <c r="D69" s="83"/>
      <c r="E69" s="83"/>
      <c r="F69" s="83"/>
      <c r="G69" s="84">
        <f>G26+G41+G62+G67</f>
        <v>3001534</v>
      </c>
    </row>
    <row r="70" spans="1:7" ht="12" customHeight="1">
      <c r="A70" s="77"/>
      <c r="B70" s="85" t="s">
        <v>37</v>
      </c>
      <c r="C70" s="65"/>
      <c r="D70" s="65"/>
      <c r="E70" s="65"/>
      <c r="F70" s="65"/>
      <c r="G70" s="86">
        <f>G69*0.05</f>
        <v>150076.70000000001</v>
      </c>
    </row>
    <row r="71" spans="1:7" ht="12" customHeight="1">
      <c r="A71" s="77"/>
      <c r="B71" s="87" t="s">
        <v>38</v>
      </c>
      <c r="C71" s="64"/>
      <c r="D71" s="64"/>
      <c r="E71" s="64"/>
      <c r="F71" s="64"/>
      <c r="G71" s="88">
        <f>G70+G69</f>
        <v>3151610.7</v>
      </c>
    </row>
    <row r="72" spans="1:7" ht="12" customHeight="1">
      <c r="A72" s="77"/>
      <c r="B72" s="85" t="s">
        <v>39</v>
      </c>
      <c r="C72" s="65"/>
      <c r="D72" s="65"/>
      <c r="E72" s="65"/>
      <c r="F72" s="65"/>
      <c r="G72" s="86">
        <f>G12</f>
        <v>5300000</v>
      </c>
    </row>
    <row r="73" spans="1:7" ht="12" customHeight="1">
      <c r="A73" s="77"/>
      <c r="B73" s="89" t="s">
        <v>40</v>
      </c>
      <c r="C73" s="90"/>
      <c r="D73" s="90"/>
      <c r="E73" s="90"/>
      <c r="F73" s="90"/>
      <c r="G73" s="91">
        <f>G72-G71</f>
        <v>2148389.2999999998</v>
      </c>
    </row>
    <row r="74" spans="1:7" ht="12" customHeight="1">
      <c r="A74" s="77"/>
      <c r="B74" s="78" t="s">
        <v>41</v>
      </c>
      <c r="C74" s="79"/>
      <c r="D74" s="79"/>
      <c r="E74" s="79"/>
      <c r="F74" s="79"/>
      <c r="G74" s="74"/>
    </row>
    <row r="75" spans="1:7" ht="12.75" customHeight="1" thickBot="1">
      <c r="A75" s="77"/>
      <c r="B75" s="92"/>
      <c r="C75" s="79"/>
      <c r="D75" s="79"/>
      <c r="E75" s="79"/>
      <c r="F75" s="79"/>
      <c r="G75" s="74"/>
    </row>
    <row r="76" spans="1:7" ht="12" customHeight="1">
      <c r="A76" s="77"/>
      <c r="B76" s="104" t="s">
        <v>42</v>
      </c>
      <c r="C76" s="105"/>
      <c r="D76" s="105"/>
      <c r="E76" s="105"/>
      <c r="F76" s="106"/>
      <c r="G76" s="74"/>
    </row>
    <row r="77" spans="1:7" ht="12" customHeight="1">
      <c r="A77" s="77"/>
      <c r="B77" s="107" t="s">
        <v>43</v>
      </c>
      <c r="C77" s="76"/>
      <c r="D77" s="76"/>
      <c r="E77" s="76"/>
      <c r="F77" s="108"/>
      <c r="G77" s="74"/>
    </row>
    <row r="78" spans="1:7" ht="12" customHeight="1">
      <c r="A78" s="77"/>
      <c r="B78" s="107" t="s">
        <v>44</v>
      </c>
      <c r="C78" s="76"/>
      <c r="D78" s="76"/>
      <c r="E78" s="76"/>
      <c r="F78" s="108"/>
      <c r="G78" s="74"/>
    </row>
    <row r="79" spans="1:7" ht="12" customHeight="1">
      <c r="A79" s="77"/>
      <c r="B79" s="107" t="s">
        <v>45</v>
      </c>
      <c r="C79" s="76"/>
      <c r="D79" s="76"/>
      <c r="E79" s="76"/>
      <c r="F79" s="108"/>
      <c r="G79" s="74"/>
    </row>
    <row r="80" spans="1:7" ht="12" customHeight="1">
      <c r="A80" s="77"/>
      <c r="B80" s="107" t="s">
        <v>46</v>
      </c>
      <c r="C80" s="76"/>
      <c r="D80" s="76"/>
      <c r="E80" s="76"/>
      <c r="F80" s="108"/>
      <c r="G80" s="74"/>
    </row>
    <row r="81" spans="1:7" ht="12" customHeight="1">
      <c r="A81" s="77"/>
      <c r="B81" s="107" t="s">
        <v>47</v>
      </c>
      <c r="C81" s="76"/>
      <c r="D81" s="76"/>
      <c r="E81" s="76"/>
      <c r="F81" s="108"/>
      <c r="G81" s="74"/>
    </row>
    <row r="82" spans="1:7" ht="12.75" customHeight="1" thickBot="1">
      <c r="A82" s="77"/>
      <c r="B82" s="109" t="s">
        <v>48</v>
      </c>
      <c r="C82" s="110"/>
      <c r="D82" s="110"/>
      <c r="E82" s="110"/>
      <c r="F82" s="111"/>
      <c r="G82" s="74"/>
    </row>
    <row r="83" spans="1:7" ht="12.75" customHeight="1">
      <c r="A83" s="77"/>
      <c r="B83" s="102"/>
      <c r="C83" s="76"/>
      <c r="D83" s="76"/>
      <c r="E83" s="76"/>
      <c r="F83" s="76"/>
      <c r="G83" s="74"/>
    </row>
    <row r="84" spans="1:7" ht="15" customHeight="1" thickBot="1">
      <c r="A84" s="77"/>
      <c r="B84" s="144" t="s">
        <v>49</v>
      </c>
      <c r="C84" s="145"/>
      <c r="D84" s="101"/>
      <c r="E84" s="67"/>
      <c r="F84" s="67"/>
      <c r="G84" s="74"/>
    </row>
    <row r="85" spans="1:7" ht="12" customHeight="1">
      <c r="A85" s="77"/>
      <c r="B85" s="94" t="s">
        <v>34</v>
      </c>
      <c r="C85" s="68" t="s">
        <v>50</v>
      </c>
      <c r="D85" s="95" t="s">
        <v>51</v>
      </c>
      <c r="E85" s="67"/>
      <c r="F85" s="67"/>
      <c r="G85" s="74"/>
    </row>
    <row r="86" spans="1:7" ht="12" customHeight="1">
      <c r="A86" s="77"/>
      <c r="B86" s="96" t="s">
        <v>52</v>
      </c>
      <c r="C86" s="69">
        <f>G26</f>
        <v>1725000</v>
      </c>
      <c r="D86" s="97">
        <f>(C86/C92)</f>
        <v>0.54733917485430539</v>
      </c>
      <c r="E86" s="67"/>
      <c r="F86" s="67"/>
      <c r="G86" s="74"/>
    </row>
    <row r="87" spans="1:7" ht="12" customHeight="1">
      <c r="A87" s="77"/>
      <c r="B87" s="96" t="s">
        <v>53</v>
      </c>
      <c r="C87" s="70">
        <v>0</v>
      </c>
      <c r="D87" s="97">
        <v>0</v>
      </c>
      <c r="E87" s="67"/>
      <c r="F87" s="67"/>
      <c r="G87" s="74"/>
    </row>
    <row r="88" spans="1:7" ht="12" customHeight="1">
      <c r="A88" s="77"/>
      <c r="B88" s="96" t="s">
        <v>54</v>
      </c>
      <c r="C88" s="69">
        <f>G41</f>
        <v>232500</v>
      </c>
      <c r="D88" s="97">
        <f>(C88/C92)</f>
        <v>7.3771801828188988E-2</v>
      </c>
      <c r="E88" s="67"/>
      <c r="F88" s="67"/>
      <c r="G88" s="74"/>
    </row>
    <row r="89" spans="1:7" ht="12" customHeight="1">
      <c r="A89" s="77"/>
      <c r="B89" s="96" t="s">
        <v>29</v>
      </c>
      <c r="C89" s="69">
        <f>G62</f>
        <v>1044034</v>
      </c>
      <c r="D89" s="97">
        <f>(C89/C92)</f>
        <v>0.3312699756984579</v>
      </c>
      <c r="E89" s="67"/>
      <c r="F89" s="67"/>
      <c r="G89" s="74"/>
    </row>
    <row r="90" spans="1:7" ht="12" customHeight="1">
      <c r="A90" s="77"/>
      <c r="B90" s="96" t="s">
        <v>55</v>
      </c>
      <c r="C90" s="71">
        <v>0</v>
      </c>
      <c r="D90" s="97">
        <f>(C90/C92)</f>
        <v>0</v>
      </c>
      <c r="E90" s="73"/>
      <c r="F90" s="73"/>
      <c r="G90" s="74"/>
    </row>
    <row r="91" spans="1:7" ht="12" customHeight="1">
      <c r="A91" s="77"/>
      <c r="B91" s="96" t="s">
        <v>56</v>
      </c>
      <c r="C91" s="71">
        <f>G70</f>
        <v>150076.70000000001</v>
      </c>
      <c r="D91" s="97">
        <f>(C91/C92)</f>
        <v>4.7619047619047623E-2</v>
      </c>
      <c r="E91" s="73"/>
      <c r="F91" s="73"/>
      <c r="G91" s="74"/>
    </row>
    <row r="92" spans="1:7" ht="12.75" customHeight="1" thickBot="1">
      <c r="A92" s="77"/>
      <c r="B92" s="98" t="s">
        <v>57</v>
      </c>
      <c r="C92" s="99">
        <f>SUM(C86:C91)</f>
        <v>3151610.7</v>
      </c>
      <c r="D92" s="100">
        <f>SUM(D86:D91)</f>
        <v>1</v>
      </c>
      <c r="E92" s="73"/>
      <c r="F92" s="73"/>
      <c r="G92" s="74"/>
    </row>
    <row r="93" spans="1:7" ht="12" customHeight="1">
      <c r="A93" s="77"/>
      <c r="B93" s="92"/>
      <c r="C93" s="79"/>
      <c r="D93" s="79"/>
      <c r="E93" s="79"/>
      <c r="F93" s="79"/>
      <c r="G93" s="74"/>
    </row>
    <row r="94" spans="1:7" ht="12.75" customHeight="1">
      <c r="A94" s="77"/>
      <c r="B94" s="93"/>
      <c r="C94" s="79"/>
      <c r="D94" s="79"/>
      <c r="E94" s="79"/>
      <c r="F94" s="79"/>
      <c r="G94" s="74"/>
    </row>
    <row r="95" spans="1:7" ht="12" customHeight="1" thickBot="1">
      <c r="A95" s="66"/>
      <c r="B95" s="113"/>
      <c r="C95" s="114" t="s">
        <v>102</v>
      </c>
      <c r="D95" s="115"/>
      <c r="E95" s="116"/>
      <c r="F95" s="72"/>
      <c r="G95" s="74"/>
    </row>
    <row r="96" spans="1:7" ht="12" customHeight="1">
      <c r="A96" s="77"/>
      <c r="B96" s="117" t="s">
        <v>101</v>
      </c>
      <c r="C96" s="139">
        <v>5000</v>
      </c>
      <c r="D96" s="139">
        <v>5300</v>
      </c>
      <c r="E96" s="139">
        <v>5800</v>
      </c>
      <c r="F96" s="112"/>
      <c r="G96" s="75"/>
    </row>
    <row r="97" spans="1:7" ht="12.75" customHeight="1" thickBot="1">
      <c r="A97" s="77"/>
      <c r="B97" s="98" t="s">
        <v>103</v>
      </c>
      <c r="C97" s="140">
        <f>C92/C96</f>
        <v>630.32213999999999</v>
      </c>
      <c r="D97" s="140">
        <f>(G71/D96)</f>
        <v>594.64352830188682</v>
      </c>
      <c r="E97" s="140">
        <f>(G71/E96)</f>
        <v>543.38115517241386</v>
      </c>
      <c r="F97" s="112"/>
      <c r="G97" s="75"/>
    </row>
    <row r="98" spans="1:7" ht="15.6" customHeight="1">
      <c r="A98" s="77"/>
      <c r="B98" s="103" t="s">
        <v>58</v>
      </c>
      <c r="C98" s="76"/>
      <c r="D98" s="76"/>
      <c r="E98" s="76"/>
      <c r="F98" s="76"/>
      <c r="G98" s="76"/>
    </row>
  </sheetData>
  <mergeCells count="8">
    <mergeCell ref="B17:G17"/>
    <mergeCell ref="B84:C84"/>
    <mergeCell ref="E15:F15"/>
    <mergeCell ref="E14:F14"/>
    <mergeCell ref="E9:F9"/>
    <mergeCell ref="E10:F10"/>
    <mergeCell ref="E11:F11"/>
    <mergeCell ref="E13:F1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AF58F-9DD5-46BB-B17D-E8B9C81725CB}">
  <ds:schemaRefs>
    <ds:schemaRef ds:uri="http://www.w3.org/XML/1998/namespace"/>
    <ds:schemaRef ds:uri="c5dbce2d-49dc-4afe-a5b0-d7fb7a901161"/>
    <ds:schemaRef ds:uri="http://schemas.microsoft.com/office/2006/documentManagement/types"/>
    <ds:schemaRef ds:uri="http://purl.org/dc/dcmitype/"/>
    <ds:schemaRef ds:uri="http://schemas.microsoft.com/sharepoint/v3"/>
    <ds:schemaRef ds:uri="1030f0af-99cb-42f1-88fc-acec73331192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1828AE-1A48-401F-81D8-B54258F60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66E84-9E40-400A-BF0A-EF02A79F930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2021-04-06T15:43:50Z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