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Cerezas" sheetId="1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2" l="1"/>
  <c r="G73" i="12" s="1"/>
  <c r="C96" i="12" s="1"/>
  <c r="G67" i="12"/>
  <c r="G66" i="12"/>
  <c r="G64" i="12"/>
  <c r="G62" i="12"/>
  <c r="G61" i="12"/>
  <c r="G59" i="12"/>
  <c r="G58" i="12"/>
  <c r="G56" i="12"/>
  <c r="G55" i="12"/>
  <c r="G54" i="12"/>
  <c r="G53" i="12"/>
  <c r="G52" i="12"/>
  <c r="G51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12" i="12"/>
  <c r="G78" i="12" s="1"/>
  <c r="G46" i="12"/>
  <c r="C94" i="12" s="1"/>
  <c r="C13" i="12"/>
  <c r="C12" i="12"/>
  <c r="G68" i="12" l="1"/>
  <c r="C95" i="12" s="1"/>
  <c r="G41" i="12"/>
  <c r="C93" i="12" s="1"/>
  <c r="G36" i="12"/>
  <c r="C92" i="12" l="1"/>
  <c r="G75" i="12"/>
  <c r="G76" i="12" s="1"/>
  <c r="C97" i="12" s="1"/>
  <c r="G77" i="12" l="1"/>
  <c r="E103" i="12" s="1"/>
  <c r="C98" i="12"/>
  <c r="D97" i="12" s="1"/>
  <c r="G79" i="12" l="1"/>
  <c r="D103" i="12"/>
  <c r="C103" i="12"/>
  <c r="D94" i="12"/>
  <c r="D95" i="12"/>
  <c r="D96" i="12"/>
  <c r="D92" i="12"/>
  <c r="D98" i="12" l="1"/>
</calcChain>
</file>

<file path=xl/sharedStrings.xml><?xml version="1.0" encoding="utf-8"?>
<sst xmlns="http://schemas.openxmlformats.org/spreadsheetml/2006/main" count="183" uniqueCount="123">
  <si>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</si>
  <si>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</si>
  <si>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</si>
  <si>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</si>
  <si>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</si>
  <si>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</si>
  <si>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</si>
  <si>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</si>
  <si>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</si>
  <si>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</si>
  <si>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</si>
  <si>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</si>
  <si>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</si>
  <si>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</si>
  <si>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</si>
  <si>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</si>
  <si>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</si>
  <si>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</si>
  <si>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</si>
  <si>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</si>
  <si>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</si>
  <si>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</si>
  <si>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</si>
  <si>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</si>
  <si>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</si>
  <si>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</si>
  <si>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</si>
  <si>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</si>
  <si>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</si>
  <si>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</si>
  <si>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</si>
  <si>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</si>
  <si>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</si>
  <si>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</si>
  <si>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</si>
  <si>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</si>
  <si>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</si>
  <si>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</si>
  <si>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</si>
  <si>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</si>
  <si>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</si>
  <si>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</si>
  <si>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</si>
  <si>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</si>
  <si>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</si>
  <si>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</si>
  <si>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</si>
  <si>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</si>
  <si>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</si>
  <si>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</si>
  <si>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</si>
  <si>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</si>
  <si>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</si>
  <si>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</si>
  <si>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</si>
  <si>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</si>
  <si>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</si>
  <si>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</si>
  <si>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</si>
  <si>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(u/hà)</t>
  </si>
  <si>
    <t>Costo unitario ($/u) (*)</t>
  </si>
  <si>
    <t>MEDIO</t>
  </si>
  <si>
    <t>ESCENARIOS COSTO UNITARIO  ($/kg)</t>
  </si>
  <si>
    <t>SEPTIEMBRE</t>
  </si>
  <si>
    <t>RENDIMIENTO (kg/Há.)</t>
  </si>
  <si>
    <t>PRECIO ESPERADO ($/jg)</t>
  </si>
  <si>
    <t>AGOSTO</t>
  </si>
  <si>
    <t>MCPA</t>
  </si>
  <si>
    <t>UREA</t>
  </si>
  <si>
    <t>U</t>
  </si>
  <si>
    <t>OCTUBRE</t>
  </si>
  <si>
    <t>JULIO-AGOSTO</t>
  </si>
  <si>
    <t>CEREZOS</t>
  </si>
  <si>
    <t>CORAZON DE PALOMA</t>
  </si>
  <si>
    <t>Florida</t>
  </si>
  <si>
    <t>CONSUMIDOR</t>
  </si>
  <si>
    <t>NOVIEMBRE A ENERO</t>
  </si>
  <si>
    <t>ESTRÉS HÍDRICO, HELADAS, LLUVIAS PRECOSECHA, CANCER BACTERIAL</t>
  </si>
  <si>
    <t>PODA DE LUZ</t>
  </si>
  <si>
    <t>ENERO</t>
  </si>
  <si>
    <t>CONTROL SANITARIO (ACAROS, INSECTOS Y CANCER BACTERIANO)</t>
  </si>
  <si>
    <t>FERTILIZACION FOLIAR</t>
  </si>
  <si>
    <t>FEBRERO</t>
  </si>
  <si>
    <t>CONTROL SANITARIO PREVENTIVO CANCER BACTERIANO Y HONGOS</t>
  </si>
  <si>
    <t>MARZO-ABRIL</t>
  </si>
  <si>
    <t>CONTROL DE MALEZAS</t>
  </si>
  <si>
    <t>JUNIO-JULIO</t>
  </si>
  <si>
    <t>FERTILIZACION</t>
  </si>
  <si>
    <t>JULIO</t>
  </si>
  <si>
    <t>CONTROL SANITARIO (CANCER BACTERIAL, HONGOS, ACAROS E INSECTOS)</t>
  </si>
  <si>
    <t>SEPTIEMBRE-OCTUBRE</t>
  </si>
  <si>
    <t>APLICACIÓN DE BIOESTIMULANTES (BORO Y ZINC)</t>
  </si>
  <si>
    <t>CONTROL SANITARIO (HONGOS Y CANCER BACTERIAL)</t>
  </si>
  <si>
    <t>CONTROL SANITARIO (INSECTOS)</t>
  </si>
  <si>
    <t>APLICACIÓN DE POTASIO</t>
  </si>
  <si>
    <t>ACIDO GIBERELICO Y CALCIO</t>
  </si>
  <si>
    <t>RIEGO</t>
  </si>
  <si>
    <t>DICIEMBRE A MARZO</t>
  </si>
  <si>
    <t>SULPOMAG</t>
  </si>
  <si>
    <t>NITRATO DE CALCIO</t>
  </si>
  <si>
    <t>SEPTIEMBRE-NOVIEMBRE</t>
  </si>
  <si>
    <t>CAL AGRÍCOLA</t>
  </si>
  <si>
    <t>SFT</t>
  </si>
  <si>
    <t>MAYO-JUNIO</t>
  </si>
  <si>
    <t>FRUTALIV</t>
  </si>
  <si>
    <t>FEBRERO-OCTUBRE</t>
  </si>
  <si>
    <t>OCTUBRE-MARZO</t>
  </si>
  <si>
    <t>HERBICIDAS</t>
  </si>
  <si>
    <t>RANGO</t>
  </si>
  <si>
    <t>JUNIO-JULIO-SEPTIEMBRE-OCTUBRE</t>
  </si>
  <si>
    <t>ACARICIDAS E INSECTICIDAS</t>
  </si>
  <si>
    <t>VERTIMEC 018 EC</t>
  </si>
  <si>
    <t>ENERO-AGOSTO</t>
  </si>
  <si>
    <t>TROYA</t>
  </si>
  <si>
    <t>ENERO-AGOSTO-SEPTIEMBRE</t>
  </si>
  <si>
    <t>FUNGICIDAS-BACTERICIDAS</t>
  </si>
  <si>
    <t>COBRE NORDOX</t>
  </si>
  <si>
    <t>MARZO-AGOSTO-SEPTIEMBRE</t>
  </si>
  <si>
    <t>ANALISIS DE SUELO</t>
  </si>
  <si>
    <t>BANDEJAS PLASTICAS 10-12 KG</t>
  </si>
  <si>
    <t>COSECHA (CAJÓN 12 KG)</t>
  </si>
  <si>
    <t>NOV 2020-ENERO 2021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</si>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</sst>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166" fontId="22" fillId="0" borderId="1" applyFont="0" applyFill="0" applyBorder="0" applyAlignment="0" applyProtection="0"/>
  </cellStyleXfs>
  <cellXfs count="114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3" fontId="17" fillId="0" borderId="2" xfId="0" applyNumberFormat="1" applyFont="1" applyBorder="1" applyAlignment="1">
      <alignment horizontal="right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wrapText="1"/>
    </xf>
    <xf numFmtId="0" fontId="4" fillId="2" borderId="2" xfId="0" applyNumberFormat="1" applyFont="1" applyFill="1" applyBorder="1" applyAlignment="1">
      <alignment horizontal="right"/>
    </xf>
    <xf numFmtId="17" fontId="4" fillId="2" borderId="2" xfId="0" applyNumberFormat="1" applyFont="1" applyFill="1" applyBorder="1" applyAlignment="1">
      <alignment horizontal="right"/>
    </xf>
    <xf numFmtId="3" fontId="17" fillId="10" borderId="2" xfId="0" applyNumberFormat="1" applyFont="1" applyFill="1" applyBorder="1" applyAlignment="1">
      <alignment horizontal="right" vertical="top"/>
    </xf>
    <xf numFmtId="17" fontId="17" fillId="10" borderId="2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7" fillId="0" borderId="2" xfId="0" applyFont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3" fontId="17" fillId="0" borderId="2" xfId="0" applyNumberFormat="1" applyFont="1" applyBorder="1" applyAlignment="1">
      <alignment horizontal="right" vertical="top"/>
    </xf>
    <xf numFmtId="167" fontId="18" fillId="0" borderId="2" xfId="0" applyNumberFormat="1" applyFont="1" applyBorder="1" applyAlignment="1">
      <alignment vertical="top"/>
    </xf>
    <xf numFmtId="49" fontId="1" fillId="3" borderId="2" xfId="0" applyNumberFormat="1" applyFont="1" applyFill="1" applyBorder="1" applyAlignment="1">
      <alignment horizontal="center" vertical="center"/>
    </xf>
    <xf numFmtId="0" fontId="18" fillId="0" borderId="2" xfId="1" applyFont="1" applyBorder="1" applyAlignment="1">
      <alignment horizontal="left"/>
    </xf>
    <xf numFmtId="0" fontId="18" fillId="0" borderId="2" xfId="1" applyFont="1" applyBorder="1" applyAlignment="1">
      <alignment horizontal="center"/>
    </xf>
    <xf numFmtId="167" fontId="18" fillId="0" borderId="2" xfId="0" applyNumberFormat="1" applyFont="1" applyBorder="1"/>
    <xf numFmtId="167" fontId="3" fillId="3" borderId="1" xfId="0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left"/>
    </xf>
    <xf numFmtId="167" fontId="20" fillId="0" borderId="2" xfId="1" applyNumberFormat="1" applyFont="1" applyBorder="1" applyAlignment="1">
      <alignment horizontal="right"/>
    </xf>
    <xf numFmtId="0" fontId="21" fillId="10" borderId="2" xfId="0" applyFont="1" applyFill="1" applyBorder="1" applyAlignment="1">
      <alignment wrapText="1"/>
    </xf>
    <xf numFmtId="0" fontId="18" fillId="10" borderId="2" xfId="0" applyFont="1" applyFill="1" applyBorder="1" applyAlignment="1">
      <alignment wrapText="1"/>
    </xf>
    <xf numFmtId="0" fontId="18" fillId="10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left"/>
    </xf>
    <xf numFmtId="3" fontId="18" fillId="10" borderId="2" xfId="0" applyNumberFormat="1" applyFont="1" applyFill="1" applyBorder="1" applyAlignment="1">
      <alignment wrapText="1"/>
    </xf>
    <xf numFmtId="3" fontId="18" fillId="10" borderId="2" xfId="0" applyNumberFormat="1" applyFont="1" applyFill="1" applyBorder="1"/>
    <xf numFmtId="3" fontId="17" fillId="0" borderId="2" xfId="0" applyNumberFormat="1" applyFont="1" applyBorder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4" xfId="0" applyFont="1" applyFill="1" applyBorder="1" applyAlignment="1"/>
    <xf numFmtId="164" fontId="1" fillId="2" borderId="5" xfId="0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49" fontId="13" fillId="2" borderId="8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4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7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47625</xdr:rowOff>
    </xdr:from>
    <xdr:to>
      <xdr:col>7</xdr:col>
      <xdr:colOff>28575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238125"/>
          <a:ext cx="6019801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4"/>
  <sheetViews>
    <sheetView tabSelected="1" topLeftCell="A62" workbookViewId="0">
      <selection activeCell="K62" sqref="K62"/>
    </sheetView>
  </sheetViews>
  <sheetFormatPr baseColWidth="10" defaultRowHeight="15" x14ac:dyDescent="0.25"/>
  <cols>
    <col min="1" max="1" width="3.28515625" style="19" customWidth="1"/>
    <col min="2" max="2" width="24.42578125" style="19" customWidth="1"/>
    <col min="3" max="3" width="13.42578125" style="19" customWidth="1"/>
    <col min="4" max="4" width="11.42578125" style="19"/>
    <col min="5" max="5" width="14.28515625" style="19" customWidth="1"/>
    <col min="6" max="6" width="12" style="19" customWidth="1"/>
    <col min="7" max="7" width="14.42578125" style="19" customWidth="1"/>
    <col min="8" max="16384" width="11.42578125" style="19"/>
  </cols>
  <sheetData>
    <row r="1" spans="2:7" x14ac:dyDescent="0.25">
      <c r="B1" s="20"/>
      <c r="C1" s="20"/>
      <c r="D1" s="20"/>
      <c r="E1" s="20"/>
      <c r="F1" s="20"/>
      <c r="G1" s="20"/>
    </row>
    <row r="2" spans="2:7" x14ac:dyDescent="0.25">
      <c r="B2" s="20"/>
      <c r="C2" s="20"/>
      <c r="D2" s="20"/>
      <c r="E2" s="20"/>
      <c r="F2" s="20"/>
      <c r="G2" s="20"/>
    </row>
    <row r="3" spans="2:7" x14ac:dyDescent="0.25">
      <c r="B3" s="20"/>
      <c r="C3" s="20"/>
      <c r="D3" s="20"/>
      <c r="E3" s="20"/>
      <c r="F3" s="20"/>
      <c r="G3" s="20"/>
    </row>
    <row r="4" spans="2:7" x14ac:dyDescent="0.25">
      <c r="B4" s="20"/>
      <c r="C4" s="20"/>
      <c r="D4" s="20"/>
      <c r="E4" s="20"/>
      <c r="F4" s="20"/>
      <c r="G4" s="20"/>
    </row>
    <row r="5" spans="2:7" x14ac:dyDescent="0.25">
      <c r="B5" s="20"/>
      <c r="C5" s="20"/>
      <c r="D5" s="20"/>
      <c r="E5" s="20"/>
      <c r="F5" s="20"/>
      <c r="G5" s="20"/>
    </row>
    <row r="6" spans="2:7" x14ac:dyDescent="0.25">
      <c r="B6" s="20"/>
      <c r="C6" s="20"/>
      <c r="D6" s="20"/>
      <c r="E6" s="20"/>
      <c r="F6" s="20"/>
      <c r="G6" s="20"/>
    </row>
    <row r="7" spans="2:7" x14ac:dyDescent="0.25">
      <c r="B7" s="20"/>
      <c r="C7" s="20"/>
      <c r="D7" s="20"/>
      <c r="E7" s="20"/>
      <c r="F7" s="20"/>
      <c r="G7" s="20"/>
    </row>
    <row r="8" spans="2:7" x14ac:dyDescent="0.25">
      <c r="B8" s="20"/>
      <c r="C8" s="20"/>
      <c r="D8" s="20"/>
      <c r="E8" s="20"/>
      <c r="F8" s="20"/>
      <c r="G8" s="20"/>
    </row>
    <row r="9" spans="2:7" x14ac:dyDescent="0.25">
      <c r="B9" s="47" t="s">
        <v>0</v>
      </c>
      <c r="C9" s="48" t="s">
        <v>72</v>
      </c>
      <c r="D9" s="21"/>
      <c r="E9" s="108" t="s">
        <v>64</v>
      </c>
      <c r="F9" s="109"/>
      <c r="G9" s="53">
        <v>9000</v>
      </c>
    </row>
    <row r="10" spans="2:7" ht="18" x14ac:dyDescent="0.25">
      <c r="B10" s="49" t="s">
        <v>1</v>
      </c>
      <c r="C10" s="48" t="s">
        <v>73</v>
      </c>
      <c r="D10" s="22"/>
      <c r="E10" s="110" t="s">
        <v>2</v>
      </c>
      <c r="F10" s="111"/>
      <c r="G10" s="54" t="s">
        <v>121</v>
      </c>
    </row>
    <row r="11" spans="2:7" x14ac:dyDescent="0.25">
      <c r="B11" s="49" t="s">
        <v>3</v>
      </c>
      <c r="C11" s="48" t="s">
        <v>61</v>
      </c>
      <c r="D11" s="22"/>
      <c r="E11" s="110" t="s">
        <v>65</v>
      </c>
      <c r="F11" s="111"/>
      <c r="G11" s="53">
        <v>1200</v>
      </c>
    </row>
    <row r="12" spans="2:7" x14ac:dyDescent="0.25">
      <c r="B12" s="49" t="s">
        <v>4</v>
      </c>
      <c r="C12" s="50" t="str">
        <f>'[1]Acelga crespa'!$C$9</f>
        <v>BIO BIO</v>
      </c>
      <c r="D12" s="22"/>
      <c r="E12" s="55" t="s">
        <v>5</v>
      </c>
      <c r="F12" s="56"/>
      <c r="G12" s="53">
        <f>G9*G11</f>
        <v>10800000</v>
      </c>
    </row>
    <row r="13" spans="2:7" x14ac:dyDescent="0.25">
      <c r="B13" s="49" t="s">
        <v>6</v>
      </c>
      <c r="C13" s="51" t="str">
        <f>'[1]Acelga crespa'!$C$10</f>
        <v>CONCEPCION</v>
      </c>
      <c r="D13" s="22"/>
      <c r="E13" s="110" t="s">
        <v>7</v>
      </c>
      <c r="F13" s="111"/>
      <c r="G13" s="48" t="s">
        <v>75</v>
      </c>
    </row>
    <row r="14" spans="2:7" ht="18" x14ac:dyDescent="0.25">
      <c r="B14" s="49" t="s">
        <v>8</v>
      </c>
      <c r="C14" s="51" t="s">
        <v>74</v>
      </c>
      <c r="D14" s="22"/>
      <c r="E14" s="110" t="s">
        <v>9</v>
      </c>
      <c r="F14" s="111"/>
      <c r="G14" s="54" t="s">
        <v>121</v>
      </c>
    </row>
    <row r="15" spans="2:7" ht="45" x14ac:dyDescent="0.25">
      <c r="B15" s="49" t="s">
        <v>10</v>
      </c>
      <c r="C15" s="52">
        <v>44166</v>
      </c>
      <c r="D15" s="22"/>
      <c r="E15" s="112" t="s">
        <v>11</v>
      </c>
      <c r="F15" s="113"/>
      <c r="G15" s="57" t="s">
        <v>77</v>
      </c>
    </row>
    <row r="16" spans="2:7" x14ac:dyDescent="0.25">
      <c r="B16" s="23"/>
      <c r="C16" s="24"/>
      <c r="D16" s="21"/>
      <c r="E16" s="21"/>
      <c r="F16" s="21"/>
      <c r="G16" s="25"/>
    </row>
    <row r="17" spans="2:7" x14ac:dyDescent="0.25">
      <c r="B17" s="104" t="s">
        <v>12</v>
      </c>
      <c r="C17" s="105"/>
      <c r="D17" s="105"/>
      <c r="E17" s="105"/>
      <c r="F17" s="105"/>
      <c r="G17" s="105"/>
    </row>
    <row r="18" spans="2:7" x14ac:dyDescent="0.25">
      <c r="B18" s="21"/>
      <c r="C18" s="26"/>
      <c r="D18" s="26"/>
      <c r="E18" s="26"/>
      <c r="F18" s="21"/>
      <c r="G18" s="21"/>
    </row>
    <row r="19" spans="2:7" x14ac:dyDescent="0.25">
      <c r="B19" s="27" t="s">
        <v>13</v>
      </c>
      <c r="C19" s="28"/>
      <c r="D19" s="28"/>
      <c r="E19" s="28"/>
      <c r="F19" s="28"/>
      <c r="G19" s="28"/>
    </row>
    <row r="20" spans="2:7" ht="24" x14ac:dyDescent="0.25">
      <c r="B20" s="58" t="s">
        <v>14</v>
      </c>
      <c r="C20" s="58" t="s">
        <v>15</v>
      </c>
      <c r="D20" s="58" t="s">
        <v>16</v>
      </c>
      <c r="E20" s="58" t="s">
        <v>17</v>
      </c>
      <c r="F20" s="58" t="s">
        <v>18</v>
      </c>
      <c r="G20" s="58" t="s">
        <v>19</v>
      </c>
    </row>
    <row r="21" spans="2:7" x14ac:dyDescent="0.25">
      <c r="B21" s="59" t="s">
        <v>78</v>
      </c>
      <c r="C21" s="16" t="s">
        <v>20</v>
      </c>
      <c r="D21" s="16">
        <v>18</v>
      </c>
      <c r="E21" s="16" t="s">
        <v>79</v>
      </c>
      <c r="F21" s="60">
        <v>25000</v>
      </c>
      <c r="G21" s="61">
        <f t="shared" ref="G21:G35" si="0">F21*D21</f>
        <v>450000</v>
      </c>
    </row>
    <row r="22" spans="2:7" ht="27" x14ac:dyDescent="0.25">
      <c r="B22" s="59" t="s">
        <v>80</v>
      </c>
      <c r="C22" s="16" t="s">
        <v>20</v>
      </c>
      <c r="D22" s="16">
        <v>18</v>
      </c>
      <c r="E22" s="16" t="s">
        <v>79</v>
      </c>
      <c r="F22" s="60">
        <v>25000</v>
      </c>
      <c r="G22" s="61">
        <f t="shared" si="0"/>
        <v>450000</v>
      </c>
    </row>
    <row r="23" spans="2:7" x14ac:dyDescent="0.25">
      <c r="B23" s="59" t="s">
        <v>81</v>
      </c>
      <c r="C23" s="16" t="s">
        <v>20</v>
      </c>
      <c r="D23" s="16">
        <v>6</v>
      </c>
      <c r="E23" s="16" t="s">
        <v>82</v>
      </c>
      <c r="F23" s="60">
        <v>25000</v>
      </c>
      <c r="G23" s="61">
        <f t="shared" si="0"/>
        <v>150000</v>
      </c>
    </row>
    <row r="24" spans="2:7" ht="18" x14ac:dyDescent="0.25">
      <c r="B24" s="59" t="s">
        <v>83</v>
      </c>
      <c r="C24" s="16" t="s">
        <v>20</v>
      </c>
      <c r="D24" s="16">
        <v>6</v>
      </c>
      <c r="E24" s="16" t="s">
        <v>84</v>
      </c>
      <c r="F24" s="60">
        <v>25000</v>
      </c>
      <c r="G24" s="61">
        <f t="shared" si="0"/>
        <v>150000</v>
      </c>
    </row>
    <row r="25" spans="2:7" x14ac:dyDescent="0.25">
      <c r="B25" s="59" t="s">
        <v>85</v>
      </c>
      <c r="C25" s="16" t="s">
        <v>20</v>
      </c>
      <c r="D25" s="16">
        <v>6</v>
      </c>
      <c r="E25" s="16" t="s">
        <v>86</v>
      </c>
      <c r="F25" s="60">
        <v>25000</v>
      </c>
      <c r="G25" s="61">
        <f t="shared" si="0"/>
        <v>150000</v>
      </c>
    </row>
    <row r="26" spans="2:7" x14ac:dyDescent="0.25">
      <c r="B26" s="59" t="s">
        <v>87</v>
      </c>
      <c r="C26" s="16" t="s">
        <v>20</v>
      </c>
      <c r="D26" s="16">
        <v>5</v>
      </c>
      <c r="E26" s="16" t="s">
        <v>88</v>
      </c>
      <c r="F26" s="60">
        <v>25000</v>
      </c>
      <c r="G26" s="61">
        <f t="shared" si="0"/>
        <v>125000</v>
      </c>
    </row>
    <row r="27" spans="2:7" ht="27" x14ac:dyDescent="0.25">
      <c r="B27" s="59" t="s">
        <v>89</v>
      </c>
      <c r="C27" s="16" t="s">
        <v>20</v>
      </c>
      <c r="D27" s="16">
        <v>18</v>
      </c>
      <c r="E27" s="17" t="s">
        <v>66</v>
      </c>
      <c r="F27" s="60">
        <v>25000</v>
      </c>
      <c r="G27" s="61">
        <f t="shared" si="0"/>
        <v>450000</v>
      </c>
    </row>
    <row r="28" spans="2:7" ht="18" x14ac:dyDescent="0.25">
      <c r="B28" s="59" t="s">
        <v>85</v>
      </c>
      <c r="C28" s="16" t="s">
        <v>20</v>
      </c>
      <c r="D28" s="16">
        <v>6</v>
      </c>
      <c r="E28" s="17" t="s">
        <v>90</v>
      </c>
      <c r="F28" s="60">
        <v>25000</v>
      </c>
      <c r="G28" s="61">
        <f t="shared" si="0"/>
        <v>150000</v>
      </c>
    </row>
    <row r="29" spans="2:7" x14ac:dyDescent="0.25">
      <c r="B29" s="59" t="s">
        <v>81</v>
      </c>
      <c r="C29" s="16" t="s">
        <v>20</v>
      </c>
      <c r="D29" s="16">
        <v>6</v>
      </c>
      <c r="E29" s="16" t="s">
        <v>90</v>
      </c>
      <c r="F29" s="60">
        <v>25000</v>
      </c>
      <c r="G29" s="61">
        <f>F29*D29</f>
        <v>150000</v>
      </c>
    </row>
    <row r="30" spans="2:7" ht="18" x14ac:dyDescent="0.25">
      <c r="B30" s="59" t="s">
        <v>91</v>
      </c>
      <c r="C30" s="16" t="s">
        <v>20</v>
      </c>
      <c r="D30" s="16">
        <v>6</v>
      </c>
      <c r="E30" s="16" t="s">
        <v>63</v>
      </c>
      <c r="F30" s="60">
        <v>25000</v>
      </c>
      <c r="G30" s="61">
        <f t="shared" si="0"/>
        <v>150000</v>
      </c>
    </row>
    <row r="31" spans="2:7" ht="18" x14ac:dyDescent="0.25">
      <c r="B31" s="59" t="s">
        <v>92</v>
      </c>
      <c r="C31" s="16" t="s">
        <v>20</v>
      </c>
      <c r="D31" s="16">
        <v>6</v>
      </c>
      <c r="E31" s="16" t="s">
        <v>63</v>
      </c>
      <c r="F31" s="60">
        <v>25000</v>
      </c>
      <c r="G31" s="61">
        <f t="shared" si="0"/>
        <v>150000</v>
      </c>
    </row>
    <row r="32" spans="2:7" x14ac:dyDescent="0.25">
      <c r="B32" s="59" t="s">
        <v>93</v>
      </c>
      <c r="C32" s="16" t="s">
        <v>20</v>
      </c>
      <c r="D32" s="16">
        <v>6</v>
      </c>
      <c r="E32" s="16" t="s">
        <v>70</v>
      </c>
      <c r="F32" s="60">
        <v>25000</v>
      </c>
      <c r="G32" s="61">
        <f t="shared" si="0"/>
        <v>150000</v>
      </c>
    </row>
    <row r="33" spans="2:7" x14ac:dyDescent="0.25">
      <c r="B33" s="59" t="s">
        <v>94</v>
      </c>
      <c r="C33" s="16" t="s">
        <v>20</v>
      </c>
      <c r="D33" s="16">
        <v>6</v>
      </c>
      <c r="E33" s="16" t="s">
        <v>70</v>
      </c>
      <c r="F33" s="60">
        <v>25000</v>
      </c>
      <c r="G33" s="61">
        <f t="shared" si="0"/>
        <v>150000</v>
      </c>
    </row>
    <row r="34" spans="2:7" x14ac:dyDescent="0.25">
      <c r="B34" s="59" t="s">
        <v>95</v>
      </c>
      <c r="C34" s="16" t="s">
        <v>20</v>
      </c>
      <c r="D34" s="16">
        <v>6</v>
      </c>
      <c r="E34" s="16" t="s">
        <v>70</v>
      </c>
      <c r="F34" s="60">
        <v>25000</v>
      </c>
      <c r="G34" s="61">
        <f t="shared" si="0"/>
        <v>150000</v>
      </c>
    </row>
    <row r="35" spans="2:7" x14ac:dyDescent="0.25">
      <c r="B35" s="59" t="s">
        <v>96</v>
      </c>
      <c r="C35" s="16" t="s">
        <v>20</v>
      </c>
      <c r="D35" s="16">
        <v>16</v>
      </c>
      <c r="E35" s="16" t="s">
        <v>97</v>
      </c>
      <c r="F35" s="60">
        <v>25000</v>
      </c>
      <c r="G35" s="61">
        <f t="shared" si="0"/>
        <v>400000</v>
      </c>
    </row>
    <row r="36" spans="2:7" x14ac:dyDescent="0.25">
      <c r="B36" s="29" t="s">
        <v>21</v>
      </c>
      <c r="C36" s="30"/>
      <c r="D36" s="30"/>
      <c r="E36" s="30"/>
      <c r="F36" s="31"/>
      <c r="G36" s="32">
        <f>SUM(G21:G35)</f>
        <v>3375000</v>
      </c>
    </row>
    <row r="37" spans="2:7" x14ac:dyDescent="0.25">
      <c r="B37" s="21"/>
      <c r="C37" s="21"/>
      <c r="D37" s="21"/>
      <c r="E37" s="21"/>
      <c r="F37" s="33"/>
      <c r="G37" s="33"/>
    </row>
    <row r="38" spans="2:7" x14ac:dyDescent="0.25">
      <c r="B38" s="27" t="s">
        <v>22</v>
      </c>
      <c r="C38" s="34"/>
      <c r="D38" s="34"/>
      <c r="E38" s="34"/>
      <c r="F38" s="28"/>
      <c r="G38" s="28"/>
    </row>
    <row r="39" spans="2:7" ht="24" x14ac:dyDescent="0.25">
      <c r="B39" s="62" t="s">
        <v>14</v>
      </c>
      <c r="C39" s="58" t="s">
        <v>15</v>
      </c>
      <c r="D39" s="58" t="s">
        <v>16</v>
      </c>
      <c r="E39" s="62" t="s">
        <v>17</v>
      </c>
      <c r="F39" s="58" t="s">
        <v>18</v>
      </c>
      <c r="G39" s="62" t="s">
        <v>19</v>
      </c>
    </row>
    <row r="40" spans="2:7" x14ac:dyDescent="0.25">
      <c r="B40" s="63"/>
      <c r="C40" s="64"/>
      <c r="D40" s="64"/>
      <c r="E40" s="64"/>
      <c r="F40" s="64"/>
      <c r="G40" s="65">
        <v>0</v>
      </c>
    </row>
    <row r="41" spans="2:7" x14ac:dyDescent="0.25">
      <c r="B41" s="35" t="s">
        <v>23</v>
      </c>
      <c r="C41" s="36"/>
      <c r="D41" s="36"/>
      <c r="E41" s="36"/>
      <c r="F41" s="37"/>
      <c r="G41" s="66">
        <f>SUM(G40:G40)</f>
        <v>0</v>
      </c>
    </row>
    <row r="42" spans="2:7" x14ac:dyDescent="0.25">
      <c r="B42" s="21"/>
      <c r="C42" s="21"/>
      <c r="D42" s="21"/>
      <c r="E42" s="21"/>
      <c r="F42" s="33"/>
      <c r="G42" s="33"/>
    </row>
    <row r="43" spans="2:7" x14ac:dyDescent="0.25">
      <c r="B43" s="27" t="s">
        <v>24</v>
      </c>
      <c r="C43" s="34"/>
      <c r="D43" s="34"/>
      <c r="E43" s="34"/>
      <c r="F43" s="28"/>
      <c r="G43" s="28"/>
    </row>
    <row r="44" spans="2:7" ht="24" x14ac:dyDescent="0.25">
      <c r="B44" s="62" t="s">
        <v>14</v>
      </c>
      <c r="C44" s="62" t="s">
        <v>15</v>
      </c>
      <c r="D44" s="62" t="s">
        <v>16</v>
      </c>
      <c r="E44" s="62" t="s">
        <v>17</v>
      </c>
      <c r="F44" s="58" t="s">
        <v>18</v>
      </c>
      <c r="G44" s="62" t="s">
        <v>19</v>
      </c>
    </row>
    <row r="45" spans="2:7" x14ac:dyDescent="0.25">
      <c r="B45" s="67"/>
      <c r="C45" s="15"/>
      <c r="D45" s="15"/>
      <c r="E45" s="15"/>
      <c r="F45" s="18"/>
      <c r="G45" s="68">
        <v>0</v>
      </c>
    </row>
    <row r="46" spans="2:7" x14ac:dyDescent="0.25">
      <c r="B46" s="29" t="s">
        <v>25</v>
      </c>
      <c r="C46" s="30"/>
      <c r="D46" s="30"/>
      <c r="E46" s="30"/>
      <c r="F46" s="31"/>
      <c r="G46" s="32">
        <f>SUM(G45:G45)</f>
        <v>0</v>
      </c>
    </row>
    <row r="47" spans="2:7" x14ac:dyDescent="0.25">
      <c r="B47" s="21"/>
      <c r="C47" s="21"/>
      <c r="D47" s="21"/>
      <c r="E47" s="21"/>
      <c r="F47" s="33"/>
      <c r="G47" s="33"/>
    </row>
    <row r="48" spans="2:7" x14ac:dyDescent="0.25">
      <c r="B48" s="27" t="s">
        <v>26</v>
      </c>
      <c r="C48" s="34"/>
      <c r="D48" s="34"/>
      <c r="E48" s="34"/>
      <c r="F48" s="28"/>
      <c r="G48" s="28"/>
    </row>
    <row r="49" spans="2:7" ht="24" x14ac:dyDescent="0.25">
      <c r="B49" s="58" t="s">
        <v>27</v>
      </c>
      <c r="C49" s="58" t="s">
        <v>28</v>
      </c>
      <c r="D49" s="58" t="s">
        <v>29</v>
      </c>
      <c r="E49" s="58" t="s">
        <v>17</v>
      </c>
      <c r="F49" s="58" t="s">
        <v>18</v>
      </c>
      <c r="G49" s="58" t="s">
        <v>19</v>
      </c>
    </row>
    <row r="50" spans="2:7" x14ac:dyDescent="0.25">
      <c r="B50" s="69" t="s">
        <v>30</v>
      </c>
      <c r="C50" s="70"/>
      <c r="D50" s="70"/>
      <c r="E50" s="70"/>
      <c r="F50" s="71"/>
      <c r="G50" s="73"/>
    </row>
    <row r="51" spans="2:7" x14ac:dyDescent="0.25">
      <c r="B51" s="67" t="s">
        <v>98</v>
      </c>
      <c r="C51" s="15" t="s">
        <v>31</v>
      </c>
      <c r="D51" s="15">
        <v>100</v>
      </c>
      <c r="E51" s="15" t="s">
        <v>90</v>
      </c>
      <c r="F51" s="18">
        <v>270</v>
      </c>
      <c r="G51" s="74">
        <f t="shared" ref="G51:G62" si="1">F51*D51</f>
        <v>27000</v>
      </c>
    </row>
    <row r="52" spans="2:7" x14ac:dyDescent="0.25">
      <c r="B52" s="67" t="s">
        <v>99</v>
      </c>
      <c r="C52" s="15" t="s">
        <v>31</v>
      </c>
      <c r="D52" s="15">
        <v>350</v>
      </c>
      <c r="E52" s="15" t="s">
        <v>100</v>
      </c>
      <c r="F52" s="18">
        <v>250</v>
      </c>
      <c r="G52" s="74">
        <f t="shared" si="1"/>
        <v>87500</v>
      </c>
    </row>
    <row r="53" spans="2:7" x14ac:dyDescent="0.25">
      <c r="B53" s="67" t="s">
        <v>101</v>
      </c>
      <c r="C53" s="15" t="s">
        <v>31</v>
      </c>
      <c r="D53" s="15">
        <v>1250</v>
      </c>
      <c r="E53" s="15" t="s">
        <v>71</v>
      </c>
      <c r="F53" s="18">
        <v>60</v>
      </c>
      <c r="G53" s="74">
        <f t="shared" si="1"/>
        <v>75000</v>
      </c>
    </row>
    <row r="54" spans="2:7" x14ac:dyDescent="0.25">
      <c r="B54" s="67" t="s">
        <v>102</v>
      </c>
      <c r="C54" s="15" t="s">
        <v>31</v>
      </c>
      <c r="D54" s="15">
        <v>100</v>
      </c>
      <c r="E54" s="15" t="s">
        <v>103</v>
      </c>
      <c r="F54" s="18">
        <v>260</v>
      </c>
      <c r="G54" s="74">
        <f t="shared" si="1"/>
        <v>26000</v>
      </c>
    </row>
    <row r="55" spans="2:7" x14ac:dyDescent="0.25">
      <c r="B55" s="67" t="s">
        <v>104</v>
      </c>
      <c r="C55" s="15" t="s">
        <v>122</v>
      </c>
      <c r="D55" s="15">
        <v>8</v>
      </c>
      <c r="E55" s="15" t="s">
        <v>105</v>
      </c>
      <c r="F55" s="18">
        <v>14600</v>
      </c>
      <c r="G55" s="74">
        <f t="shared" si="1"/>
        <v>116800</v>
      </c>
    </row>
    <row r="56" spans="2:7" x14ac:dyDescent="0.25">
      <c r="B56" s="67" t="s">
        <v>68</v>
      </c>
      <c r="C56" s="15" t="s">
        <v>31</v>
      </c>
      <c r="D56" s="15">
        <v>350</v>
      </c>
      <c r="E56" s="15" t="s">
        <v>106</v>
      </c>
      <c r="F56" s="18">
        <v>350</v>
      </c>
      <c r="G56" s="74">
        <f>F56*D56</f>
        <v>122500</v>
      </c>
    </row>
    <row r="57" spans="2:7" x14ac:dyDescent="0.25">
      <c r="B57" s="72" t="s">
        <v>107</v>
      </c>
      <c r="C57" s="15"/>
      <c r="D57" s="15"/>
      <c r="E57" s="15"/>
      <c r="F57" s="18"/>
      <c r="G57" s="74"/>
    </row>
    <row r="58" spans="2:7" x14ac:dyDescent="0.25">
      <c r="B58" s="67" t="s">
        <v>108</v>
      </c>
      <c r="C58" s="15" t="s">
        <v>122</v>
      </c>
      <c r="D58" s="15">
        <v>8</v>
      </c>
      <c r="E58" s="15" t="s">
        <v>109</v>
      </c>
      <c r="F58" s="18">
        <v>9500</v>
      </c>
      <c r="G58" s="74">
        <f t="shared" si="1"/>
        <v>76000</v>
      </c>
    </row>
    <row r="59" spans="2:7" x14ac:dyDescent="0.25">
      <c r="B59" s="67" t="s">
        <v>67</v>
      </c>
      <c r="C59" s="15" t="s">
        <v>122</v>
      </c>
      <c r="D59" s="15">
        <v>4</v>
      </c>
      <c r="E59" s="15" t="s">
        <v>106</v>
      </c>
      <c r="F59" s="18">
        <v>10250</v>
      </c>
      <c r="G59" s="74">
        <f t="shared" si="1"/>
        <v>41000</v>
      </c>
    </row>
    <row r="60" spans="2:7" x14ac:dyDescent="0.25">
      <c r="B60" s="72" t="s">
        <v>110</v>
      </c>
      <c r="C60" s="15"/>
      <c r="D60" s="15"/>
      <c r="E60" s="15"/>
      <c r="F60" s="18"/>
      <c r="G60" s="74"/>
    </row>
    <row r="61" spans="2:7" x14ac:dyDescent="0.25">
      <c r="B61" s="67" t="s">
        <v>111</v>
      </c>
      <c r="C61" s="15" t="s">
        <v>122</v>
      </c>
      <c r="D61" s="15">
        <v>2</v>
      </c>
      <c r="E61" s="15" t="s">
        <v>112</v>
      </c>
      <c r="F61" s="18">
        <v>19500</v>
      </c>
      <c r="G61" s="74">
        <f t="shared" si="1"/>
        <v>39000</v>
      </c>
    </row>
    <row r="62" spans="2:7" x14ac:dyDescent="0.25">
      <c r="B62" s="67" t="s">
        <v>113</v>
      </c>
      <c r="C62" s="15" t="s">
        <v>122</v>
      </c>
      <c r="D62" s="15">
        <v>3</v>
      </c>
      <c r="E62" s="15" t="s">
        <v>114</v>
      </c>
      <c r="F62" s="18">
        <v>20000</v>
      </c>
      <c r="G62" s="74">
        <f t="shared" si="1"/>
        <v>60000</v>
      </c>
    </row>
    <row r="63" spans="2:7" x14ac:dyDescent="0.25">
      <c r="B63" s="72" t="s">
        <v>115</v>
      </c>
      <c r="C63" s="15"/>
      <c r="D63" s="15"/>
      <c r="E63" s="15"/>
      <c r="F63" s="18"/>
      <c r="G63" s="74"/>
    </row>
    <row r="64" spans="2:7" x14ac:dyDescent="0.25">
      <c r="B64" s="67" t="s">
        <v>116</v>
      </c>
      <c r="C64" s="15" t="s">
        <v>31</v>
      </c>
      <c r="D64" s="15">
        <v>9</v>
      </c>
      <c r="E64" s="15" t="s">
        <v>117</v>
      </c>
      <c r="F64" s="18">
        <v>17000</v>
      </c>
      <c r="G64" s="74">
        <f t="shared" ref="G64" si="2">F64*D64</f>
        <v>153000</v>
      </c>
    </row>
    <row r="65" spans="2:7" x14ac:dyDescent="0.25">
      <c r="B65" s="72" t="s">
        <v>33</v>
      </c>
      <c r="C65" s="15"/>
      <c r="D65" s="15"/>
      <c r="E65" s="15"/>
      <c r="F65" s="18"/>
      <c r="G65" s="74"/>
    </row>
    <row r="66" spans="2:7" x14ac:dyDescent="0.25">
      <c r="B66" s="67" t="s">
        <v>118</v>
      </c>
      <c r="C66" s="15" t="s">
        <v>69</v>
      </c>
      <c r="D66" s="15">
        <v>1</v>
      </c>
      <c r="E66" s="15" t="s">
        <v>66</v>
      </c>
      <c r="F66" s="18">
        <v>31250</v>
      </c>
      <c r="G66" s="74">
        <f>F66*D66</f>
        <v>31250</v>
      </c>
    </row>
    <row r="67" spans="2:7" x14ac:dyDescent="0.25">
      <c r="B67" s="67" t="s">
        <v>119</v>
      </c>
      <c r="C67" s="15" t="s">
        <v>69</v>
      </c>
      <c r="D67" s="15">
        <v>900</v>
      </c>
      <c r="E67" s="15" t="s">
        <v>76</v>
      </c>
      <c r="F67" s="18">
        <v>750</v>
      </c>
      <c r="G67" s="74">
        <f>F67*D67</f>
        <v>675000</v>
      </c>
    </row>
    <row r="68" spans="2:7" x14ac:dyDescent="0.25">
      <c r="B68" s="38" t="s">
        <v>32</v>
      </c>
      <c r="C68" s="39"/>
      <c r="D68" s="39"/>
      <c r="E68" s="39"/>
      <c r="F68" s="40"/>
      <c r="G68" s="41">
        <f>SUM(G50:G67)</f>
        <v>1530050</v>
      </c>
    </row>
    <row r="69" spans="2:7" x14ac:dyDescent="0.25">
      <c r="B69" s="21"/>
      <c r="C69" s="21"/>
      <c r="D69" s="21"/>
      <c r="E69" s="42"/>
      <c r="F69" s="33"/>
      <c r="G69" s="33"/>
    </row>
    <row r="70" spans="2:7" x14ac:dyDescent="0.25">
      <c r="B70" s="27" t="s">
        <v>33</v>
      </c>
      <c r="C70" s="34"/>
      <c r="D70" s="34"/>
      <c r="E70" s="34"/>
      <c r="F70" s="28"/>
      <c r="G70" s="28"/>
    </row>
    <row r="71" spans="2:7" ht="24" x14ac:dyDescent="0.25">
      <c r="B71" s="62" t="s">
        <v>34</v>
      </c>
      <c r="C71" s="58" t="s">
        <v>28</v>
      </c>
      <c r="D71" s="58" t="s">
        <v>29</v>
      </c>
      <c r="E71" s="62" t="s">
        <v>17</v>
      </c>
      <c r="F71" s="58" t="s">
        <v>18</v>
      </c>
      <c r="G71" s="62" t="s">
        <v>19</v>
      </c>
    </row>
    <row r="72" spans="2:7" x14ac:dyDescent="0.25">
      <c r="B72" s="67" t="s">
        <v>120</v>
      </c>
      <c r="C72" s="15" t="s">
        <v>31</v>
      </c>
      <c r="D72" s="15">
        <v>750</v>
      </c>
      <c r="E72" s="15" t="s">
        <v>76</v>
      </c>
      <c r="F72" s="18">
        <v>1200</v>
      </c>
      <c r="G72" s="75">
        <f>+F72*D72</f>
        <v>900000</v>
      </c>
    </row>
    <row r="73" spans="2:7" x14ac:dyDescent="0.25">
      <c r="B73" s="38" t="s">
        <v>35</v>
      </c>
      <c r="C73" s="39"/>
      <c r="D73" s="39"/>
      <c r="E73" s="39"/>
      <c r="F73" s="40"/>
      <c r="G73" s="41">
        <f>SUM(G72:G72)</f>
        <v>900000</v>
      </c>
    </row>
    <row r="74" spans="2:7" x14ac:dyDescent="0.25">
      <c r="B74" s="21"/>
      <c r="C74" s="21"/>
      <c r="D74" s="21"/>
      <c r="E74" s="21"/>
      <c r="F74" s="33"/>
      <c r="G74" s="33"/>
    </row>
    <row r="75" spans="2:7" x14ac:dyDescent="0.25">
      <c r="B75" s="76" t="s">
        <v>36</v>
      </c>
      <c r="C75" s="77"/>
      <c r="D75" s="77"/>
      <c r="E75" s="77"/>
      <c r="F75" s="77"/>
      <c r="G75" s="78">
        <f>G36+G41+G46+G68+G73</f>
        <v>5805050</v>
      </c>
    </row>
    <row r="76" spans="2:7" x14ac:dyDescent="0.25">
      <c r="B76" s="79" t="s">
        <v>37</v>
      </c>
      <c r="C76" s="44"/>
      <c r="D76" s="44"/>
      <c r="E76" s="44"/>
      <c r="F76" s="44"/>
      <c r="G76" s="80">
        <f>G75*0.05</f>
        <v>290252.5</v>
      </c>
    </row>
    <row r="77" spans="2:7" x14ac:dyDescent="0.25">
      <c r="B77" s="81" t="s">
        <v>38</v>
      </c>
      <c r="C77" s="43"/>
      <c r="D77" s="43"/>
      <c r="E77" s="43"/>
      <c r="F77" s="43"/>
      <c r="G77" s="82">
        <f>G76+G75</f>
        <v>6095302.5</v>
      </c>
    </row>
    <row r="78" spans="2:7" x14ac:dyDescent="0.25">
      <c r="B78" s="79" t="s">
        <v>39</v>
      </c>
      <c r="C78" s="44"/>
      <c r="D78" s="44"/>
      <c r="E78" s="44"/>
      <c r="F78" s="44"/>
      <c r="G78" s="80">
        <f>G12</f>
        <v>10800000</v>
      </c>
    </row>
    <row r="79" spans="2:7" x14ac:dyDescent="0.25">
      <c r="B79" s="83" t="s">
        <v>40</v>
      </c>
      <c r="C79" s="84"/>
      <c r="D79" s="84"/>
      <c r="E79" s="84"/>
      <c r="F79" s="84"/>
      <c r="G79" s="85">
        <f>G78-G77</f>
        <v>4704697.5</v>
      </c>
    </row>
    <row r="80" spans="2:7" x14ac:dyDescent="0.25">
      <c r="B80" s="6" t="s">
        <v>41</v>
      </c>
      <c r="C80" s="7"/>
      <c r="D80" s="7"/>
      <c r="E80" s="7"/>
      <c r="F80" s="7"/>
      <c r="G80" s="3"/>
    </row>
    <row r="81" spans="2:7" x14ac:dyDescent="0.25">
      <c r="B81" s="8"/>
      <c r="C81" s="7"/>
      <c r="D81" s="7"/>
      <c r="E81" s="7"/>
      <c r="F81" s="7"/>
      <c r="G81" s="3"/>
    </row>
    <row r="82" spans="2:7" x14ac:dyDescent="0.25">
      <c r="B82" s="45" t="s">
        <v>42</v>
      </c>
      <c r="C82" s="5"/>
      <c r="D82" s="5"/>
      <c r="E82" s="5"/>
      <c r="F82" s="5"/>
      <c r="G82" s="3"/>
    </row>
    <row r="83" spans="2:7" x14ac:dyDescent="0.25">
      <c r="B83" s="86" t="s">
        <v>43</v>
      </c>
      <c r="C83" s="87"/>
      <c r="D83" s="87"/>
      <c r="E83" s="87"/>
      <c r="F83" s="87"/>
      <c r="G83" s="88"/>
    </row>
    <row r="84" spans="2:7" x14ac:dyDescent="0.25">
      <c r="B84" s="89" t="s">
        <v>44</v>
      </c>
      <c r="C84" s="5"/>
      <c r="D84" s="5"/>
      <c r="E84" s="5"/>
      <c r="F84" s="5"/>
      <c r="G84" s="90"/>
    </row>
    <row r="85" spans="2:7" x14ac:dyDescent="0.25">
      <c r="B85" s="89" t="s">
        <v>45</v>
      </c>
      <c r="C85" s="5"/>
      <c r="D85" s="5"/>
      <c r="E85" s="5"/>
      <c r="F85" s="5"/>
      <c r="G85" s="90"/>
    </row>
    <row r="86" spans="2:7" x14ac:dyDescent="0.25">
      <c r="B86" s="89" t="s">
        <v>46</v>
      </c>
      <c r="C86" s="5"/>
      <c r="D86" s="5"/>
      <c r="E86" s="5"/>
      <c r="F86" s="5"/>
      <c r="G86" s="90"/>
    </row>
    <row r="87" spans="2:7" x14ac:dyDescent="0.25">
      <c r="B87" s="89" t="s">
        <v>47</v>
      </c>
      <c r="C87" s="5"/>
      <c r="D87" s="5"/>
      <c r="E87" s="5"/>
      <c r="F87" s="5"/>
      <c r="G87" s="90"/>
    </row>
    <row r="88" spans="2:7" x14ac:dyDescent="0.25">
      <c r="B88" s="91" t="s">
        <v>48</v>
      </c>
      <c r="C88" s="92"/>
      <c r="D88" s="92"/>
      <c r="E88" s="92"/>
      <c r="F88" s="92"/>
      <c r="G88" s="93"/>
    </row>
    <row r="89" spans="2:7" x14ac:dyDescent="0.25">
      <c r="B89" s="10"/>
      <c r="C89" s="5"/>
      <c r="D89" s="5"/>
      <c r="E89" s="5"/>
      <c r="F89" s="5"/>
      <c r="G89" s="3"/>
    </row>
    <row r="90" spans="2:7" x14ac:dyDescent="0.25">
      <c r="B90" s="106" t="s">
        <v>49</v>
      </c>
      <c r="C90" s="107"/>
      <c r="D90" s="46"/>
      <c r="E90" s="1"/>
      <c r="F90" s="1"/>
      <c r="G90" s="3"/>
    </row>
    <row r="91" spans="2:7" x14ac:dyDescent="0.25">
      <c r="B91" s="94" t="s">
        <v>34</v>
      </c>
      <c r="C91" s="94" t="s">
        <v>50</v>
      </c>
      <c r="D91" s="95" t="s">
        <v>51</v>
      </c>
      <c r="E91" s="1"/>
      <c r="F91" s="1"/>
      <c r="G91" s="3"/>
    </row>
    <row r="92" spans="2:7" x14ac:dyDescent="0.25">
      <c r="B92" s="96" t="s">
        <v>52</v>
      </c>
      <c r="C92" s="97">
        <f>G36</f>
        <v>3375000</v>
      </c>
      <c r="D92" s="98">
        <f>(C92/C98)</f>
        <v>0.55370508682710984</v>
      </c>
      <c r="E92" s="1"/>
      <c r="F92" s="1"/>
      <c r="G92" s="3"/>
    </row>
    <row r="93" spans="2:7" x14ac:dyDescent="0.25">
      <c r="B93" s="96" t="s">
        <v>53</v>
      </c>
      <c r="C93" s="99">
        <f>G41</f>
        <v>0</v>
      </c>
      <c r="D93" s="98">
        <v>0</v>
      </c>
      <c r="E93" s="1"/>
      <c r="F93" s="1"/>
      <c r="G93" s="3"/>
    </row>
    <row r="94" spans="2:7" x14ac:dyDescent="0.25">
      <c r="B94" s="96" t="s">
        <v>54</v>
      </c>
      <c r="C94" s="97">
        <f>G46</f>
        <v>0</v>
      </c>
      <c r="D94" s="98">
        <f>(C94/C98)</f>
        <v>0</v>
      </c>
      <c r="E94" s="1"/>
      <c r="F94" s="1"/>
      <c r="G94" s="3"/>
    </row>
    <row r="95" spans="2:7" x14ac:dyDescent="0.25">
      <c r="B95" s="96" t="s">
        <v>27</v>
      </c>
      <c r="C95" s="97">
        <f>G68</f>
        <v>1530050</v>
      </c>
      <c r="D95" s="98">
        <f>(C95/C98)</f>
        <v>0.25102117573327987</v>
      </c>
      <c r="E95" s="1"/>
      <c r="F95" s="1"/>
      <c r="G95" s="3"/>
    </row>
    <row r="96" spans="2:7" x14ac:dyDescent="0.25">
      <c r="B96" s="96" t="s">
        <v>55</v>
      </c>
      <c r="C96" s="100">
        <f>G73</f>
        <v>900000</v>
      </c>
      <c r="D96" s="98">
        <f>(C96/C98)</f>
        <v>0.14765468982056265</v>
      </c>
      <c r="E96" s="2"/>
      <c r="F96" s="2"/>
      <c r="G96" s="3"/>
    </row>
    <row r="97" spans="2:7" x14ac:dyDescent="0.25">
      <c r="B97" s="96" t="s">
        <v>56</v>
      </c>
      <c r="C97" s="100">
        <f>G76</f>
        <v>290252.5</v>
      </c>
      <c r="D97" s="98">
        <f>(C97/C98)</f>
        <v>4.7619047619047616E-2</v>
      </c>
      <c r="E97" s="2"/>
      <c r="F97" s="2"/>
      <c r="G97" s="3"/>
    </row>
    <row r="98" spans="2:7" x14ac:dyDescent="0.25">
      <c r="B98" s="94" t="s">
        <v>57</v>
      </c>
      <c r="C98" s="101">
        <f>SUM(C92:C97)</f>
        <v>6095302.5</v>
      </c>
      <c r="D98" s="102">
        <f>SUM(D92:D97)</f>
        <v>1</v>
      </c>
      <c r="E98" s="2"/>
      <c r="F98" s="2"/>
      <c r="G98" s="3"/>
    </row>
    <row r="99" spans="2:7" x14ac:dyDescent="0.25">
      <c r="B99" s="8"/>
      <c r="C99" s="7"/>
      <c r="D99" s="7"/>
      <c r="E99" s="7"/>
      <c r="F99" s="7"/>
      <c r="G99" s="3"/>
    </row>
    <row r="100" spans="2:7" x14ac:dyDescent="0.25">
      <c r="B100" s="9"/>
      <c r="C100" s="7"/>
      <c r="D100" s="7"/>
      <c r="E100" s="7"/>
      <c r="F100" s="7"/>
      <c r="G100" s="3"/>
    </row>
    <row r="101" spans="2:7" x14ac:dyDescent="0.25">
      <c r="B101" s="14"/>
      <c r="C101" s="13" t="s">
        <v>62</v>
      </c>
      <c r="D101" s="14"/>
      <c r="E101" s="14"/>
      <c r="F101" s="2"/>
      <c r="G101" s="3"/>
    </row>
    <row r="102" spans="2:7" x14ac:dyDescent="0.25">
      <c r="B102" s="94" t="s">
        <v>59</v>
      </c>
      <c r="C102" s="103">
        <v>8500</v>
      </c>
      <c r="D102" s="103">
        <v>9000</v>
      </c>
      <c r="E102" s="103">
        <v>9500</v>
      </c>
      <c r="F102" s="12"/>
      <c r="G102" s="4"/>
    </row>
    <row r="103" spans="2:7" x14ac:dyDescent="0.25">
      <c r="B103" s="94" t="s">
        <v>60</v>
      </c>
      <c r="C103" s="101">
        <f>(G77/C102)</f>
        <v>717.09441176470591</v>
      </c>
      <c r="D103" s="101">
        <f>(G77/D102)</f>
        <v>677.25583333333338</v>
      </c>
      <c r="E103" s="101">
        <f>(G77/E102)</f>
        <v>641.61078947368424</v>
      </c>
      <c r="F103" s="12"/>
      <c r="G103" s="4"/>
    </row>
    <row r="104" spans="2:7" x14ac:dyDescent="0.25">
      <c r="B104" s="11" t="s">
        <v>58</v>
      </c>
      <c r="C104" s="5"/>
      <c r="D104" s="5"/>
      <c r="E104" s="5"/>
      <c r="F104" s="5"/>
      <c r="G104" s="5"/>
    </row>
  </sheetData>
  <mergeCells count="8">
    <mergeCell ref="B17:G17"/>
    <mergeCell ref="B90:C9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2021-02-16T02:00:22Z</dcterms:modified>
</cp:coreProperties>
</file>