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/Fichas/Fichas Valparaíso 2021-2022/San Antonio/"/>
    </mc:Choice>
  </mc:AlternateContent>
  <xr:revisionPtr revIDLastSave="1" documentId="11_7CB1EAAEDFBC0E178BEE0041C00902278A7A8284" xr6:coauthVersionLast="46" xr6:coauthVersionMax="46" xr10:uidLastSave="{651BC905-9807-4807-B273-E225EC5C97DF}"/>
  <bookViews>
    <workbookView xWindow="0" yWindow="0" windowWidth="23040" windowHeight="8616" xr2:uid="{00000000-000D-0000-FFFF-FFFF00000000}"/>
  </bookViews>
  <sheets>
    <sheet name="CILANTRO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50" i="1"/>
  <c r="G51" i="1"/>
  <c r="G53" i="1"/>
  <c r="G54" i="1"/>
  <c r="G56" i="1"/>
  <c r="G48" i="1"/>
  <c r="G23" i="1" l="1"/>
  <c r="G34" i="1"/>
  <c r="C82" i="1" s="1"/>
  <c r="G40" i="1" l="1"/>
  <c r="G24" i="1"/>
  <c r="G25" i="1"/>
  <c r="G26" i="1"/>
  <c r="G27" i="1"/>
  <c r="G28" i="1"/>
  <c r="G21" i="1"/>
  <c r="G61" i="1" l="1"/>
  <c r="G62" i="1" s="1"/>
  <c r="G46" i="1"/>
  <c r="G39" i="1"/>
  <c r="G38" i="1"/>
  <c r="G22" i="1"/>
  <c r="G29" i="1" s="1"/>
  <c r="G12" i="1"/>
  <c r="G67" i="1" s="1"/>
  <c r="C85" i="1" l="1"/>
  <c r="G57" i="1"/>
  <c r="C84" i="1" s="1"/>
  <c r="G41" i="1"/>
  <c r="C83" i="1" s="1"/>
  <c r="G64" i="1" l="1"/>
  <c r="G65" i="1" s="1"/>
  <c r="C81" i="1"/>
  <c r="G66" i="1" l="1"/>
  <c r="G68" i="1" s="1"/>
  <c r="C86" i="1"/>
  <c r="C87" i="1" s="1"/>
  <c r="E92" i="1" l="1"/>
  <c r="D92" i="1"/>
  <c r="C92" i="1"/>
  <c r="D81" i="1"/>
  <c r="D84" i="1"/>
  <c r="D85" i="1"/>
  <c r="D83" i="1"/>
  <c r="D86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<sst xmlns="http://schemas.openxmlformats.org/spreadsheetml/2006/main" count="161" uniqueCount="114">
  <si>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</si>
  <si>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CILANTRO</t>
  </si>
  <si>
    <t>RENDIMIENTO  (Docenas /Há.)</t>
  </si>
  <si>
    <t>VARIEDAD</t>
  </si>
  <si>
    <t>MOGGIANO;REY;BONANZA</t>
  </si>
  <si>
    <t>FECHA ESTIMADA  PRECIO VENTA</t>
  </si>
  <si>
    <t>ENERO 2021</t>
  </si>
  <si>
    <t>NIVEL TECNOLÓGICO</t>
  </si>
  <si>
    <t>Medio</t>
  </si>
  <si>
    <t>PRECIO ESPERADO ($/ docenas)</t>
  </si>
  <si>
    <t>REGIÓN</t>
  </si>
  <si>
    <t>VALPARAISO</t>
  </si>
  <si>
    <t>INGRESO ESPERADO, con IVA ($)</t>
  </si>
  <si>
    <t>AGENCIA DE ÁREA</t>
  </si>
  <si>
    <t>SAN ANTONIO</t>
  </si>
  <si>
    <t>DESTINO PRODUCCION</t>
  </si>
  <si>
    <t>Consumo</t>
  </si>
  <si>
    <t>COMUNA/LOCALIDAD</t>
  </si>
  <si>
    <t>Todas la comunas del Área</t>
  </si>
  <si>
    <t>FECHA DE COSECHA</t>
  </si>
  <si>
    <t>Septiembre /Mayo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</si>
  <si>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</si>
  <si>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</si>
  <si>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</si>
  <si>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</si>
  <si>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</si>
  <si>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</si>
  <si>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</si>
  <si>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</si>
  <si>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</si>
  <si>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</si>
  <si>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</si>
  <si>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Instalacion de cintas</t>
  </si>
  <si>
    <t>JH</t>
  </si>
  <si>
    <t>Agosto</t>
  </si>
  <si>
    <t xml:space="preserve">Riego </t>
  </si>
  <si>
    <t>Temporada</t>
  </si>
  <si>
    <t>Siembra de Cilantro (Planet)</t>
  </si>
  <si>
    <t>Aplicación de fertilizantes</t>
  </si>
  <si>
    <t>Agosto/Septiembre</t>
  </si>
  <si>
    <t>Ap.de Pesticidas</t>
  </si>
  <si>
    <t>Pica</t>
  </si>
  <si>
    <t>Cosecha con  amarre</t>
  </si>
  <si>
    <t>Noviembre</t>
  </si>
  <si>
    <t>Aplicación de Guano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</si>
  <si>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</si>
  <si>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</si>
  <si>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</si>
  <si>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</si>
  <si>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</si>
  <si>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</si>
  <si>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</si>
  <si>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 xml:space="preserve">  </t>
  </si>
  <si>
    <t>Trompo Abonador Guano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</si>
  <si>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</si>
  <si>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</si>
  <si>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</si>
  <si>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</si>
  <si>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</si>
  <si>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</si>
  <si>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</si>
  <si>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</si>
  <si>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</si>
  <si>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 xml:space="preserve">Guano </t>
  </si>
  <si>
    <t>M3</t>
  </si>
  <si>
    <t>Urea Granulada</t>
  </si>
  <si>
    <t>Kg</t>
  </si>
  <si>
    <t xml:space="preserve">S.F.T.   </t>
  </si>
  <si>
    <t>kg</t>
  </si>
  <si>
    <t>KELPAK (Bioestimulante)</t>
  </si>
  <si>
    <t>Lt.</t>
  </si>
  <si>
    <t>Septiembre</t>
  </si>
  <si>
    <t>HERBICIDAS</t>
  </si>
  <si>
    <t>Primagram Gold 660 SC</t>
  </si>
  <si>
    <t>Agosto/Sep</t>
  </si>
  <si>
    <t>Option Pro 32% WG(*)</t>
  </si>
  <si>
    <t>INSECTICIDAS</t>
  </si>
  <si>
    <t>Lorsban 4 E</t>
  </si>
  <si>
    <t>Agosto / Septiembre</t>
  </si>
  <si>
    <t>Subtotal Insumos</t>
  </si>
  <si>
    <t>OTROS</t>
  </si>
  <si>
    <t>Item</t>
  </si>
  <si>
    <t>Cintas de Riego</t>
  </si>
  <si>
    <t>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</si>
  <si>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</si>
  <si>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</si>
  <si>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</si>
  <si>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</si>
  <si>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</si>
  <si>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</si>
  <si>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</si>
  <si>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</si>
  <si>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</si>
  <si>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</si>
  <si>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nde a lugar de venta (Bodega Proveedora)</t>
  </si>
  <si>
    <t>3. Precio esperado por ventas corresponde a precio colocado en el domicilio del comprador, ( incluye Ingreso a Feria)</t>
  </si>
  <si>
    <t>en Ferias de Santiago (Lo Valledor Vega Central)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</si>
  <si>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</si>
  <si>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</si>
  <si>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</si>
  <si>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</si>
  <si>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</si>
  <si>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</si>
  <si>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</si>
  <si>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</si>
  <si>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</si>
  <si>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</si>
  <si>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</si>
  <si>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</si>
  <si>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Productivos Docenas /Ha  $</t>
  </si>
  <si>
    <t>HA)</t>
  </si>
  <si>
    <t>Rendimiento Docenas/Ha.</t>
  </si>
  <si>
    <t>Costo Unitario Docenas/Ha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</si>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</sst>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7" fontId="1" fillId="2" borderId="21" xfId="0" applyNumberFormat="1" applyFont="1" applyFill="1" applyBorder="1" applyAlignment="1">
      <alignment vertical="center"/>
    </xf>
    <xf numFmtId="167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7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7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7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8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4" fillId="2" borderId="6" xfId="0" applyFont="1" applyFill="1" applyBorder="1" applyAlignment="1"/>
    <xf numFmtId="49" fontId="1" fillId="3" borderId="5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/>
    </xf>
    <xf numFmtId="49" fontId="4" fillId="2" borderId="54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center" wrapText="1"/>
    </xf>
    <xf numFmtId="0" fontId="4" fillId="2" borderId="54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right" wrapText="1"/>
    </xf>
    <xf numFmtId="3" fontId="4" fillId="2" borderId="54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3" fontId="4" fillId="2" borderId="58" xfId="0" applyNumberFormat="1" applyFont="1" applyFill="1" applyBorder="1" applyAlignment="1"/>
    <xf numFmtId="3" fontId="4" fillId="2" borderId="54" xfId="0" applyNumberFormat="1" applyFont="1" applyFill="1" applyBorder="1" applyAlignment="1"/>
    <xf numFmtId="3" fontId="4" fillId="2" borderId="55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4" fillId="2" borderId="54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4" fillId="2" borderId="53" xfId="0" applyNumberFormat="1" applyFont="1" applyFill="1" applyBorder="1" applyAlignment="1">
      <alignment horizont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49" fontId="4" fillId="2" borderId="55" xfId="0" applyNumberFormat="1" applyFont="1" applyFill="1" applyBorder="1" applyAlignment="1">
      <alignment horizontal="center" wrapText="1"/>
    </xf>
    <xf numFmtId="166" fontId="4" fillId="2" borderId="55" xfId="0" applyNumberFormat="1" applyFont="1" applyFill="1" applyBorder="1" applyAlignment="1"/>
    <xf numFmtId="0" fontId="12" fillId="0" borderId="53" xfId="0" applyNumberFormat="1" applyFont="1" applyBorder="1" applyAlignment="1"/>
    <xf numFmtId="0" fontId="12" fillId="0" borderId="53" xfId="0" applyNumberFormat="1" applyFont="1" applyBorder="1" applyAlignment="1">
      <alignment horizontal="center"/>
    </xf>
    <xf numFmtId="164" fontId="12" fillId="0" borderId="53" xfId="1" applyFont="1" applyBorder="1" applyAlignment="1">
      <alignment horizontal="right"/>
    </xf>
    <xf numFmtId="3" fontId="4" fillId="2" borderId="55" xfId="0" applyNumberFormat="1" applyFont="1" applyFill="1" applyBorder="1" applyAlignment="1">
      <alignment horizontal="right" wrapText="1"/>
    </xf>
    <xf numFmtId="0" fontId="4" fillId="2" borderId="55" xfId="0" applyNumberFormat="1" applyFont="1" applyFill="1" applyBorder="1" applyAlignment="1">
      <alignment horizontal="center" wrapText="1"/>
    </xf>
    <xf numFmtId="164" fontId="4" fillId="2" borderId="55" xfId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wrapText="1"/>
    </xf>
    <xf numFmtId="164" fontId="2" fillId="2" borderId="9" xfId="1" applyFont="1" applyFill="1" applyBorder="1" applyAlignment="1"/>
    <xf numFmtId="164" fontId="2" fillId="2" borderId="10" xfId="1" applyFont="1" applyFill="1" applyBorder="1" applyAlignment="1">
      <alignment horizontal="center"/>
    </xf>
    <xf numFmtId="164" fontId="2" fillId="2" borderId="10" xfId="1" applyFont="1" applyFill="1" applyBorder="1" applyAlignment="1"/>
    <xf numFmtId="164" fontId="2" fillId="2" borderId="13" xfId="1" applyFont="1" applyFill="1" applyBorder="1" applyAlignment="1">
      <alignment vertical="center"/>
    </xf>
    <xf numFmtId="164" fontId="20" fillId="3" borderId="13" xfId="0" applyNumberFormat="1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vertical="center" wrapText="1"/>
    </xf>
    <xf numFmtId="14" fontId="4" fillId="2" borderId="54" xfId="0" applyNumberFormat="1" applyFont="1" applyFill="1" applyBorder="1" applyAlignment="1">
      <alignment horizontal="right"/>
    </xf>
    <xf numFmtId="0" fontId="5" fillId="2" borderId="62" xfId="0" applyFont="1" applyFill="1" applyBorder="1" applyAlignment="1"/>
    <xf numFmtId="3" fontId="0" fillId="0" borderId="0" xfId="0" applyNumberFormat="1" applyFont="1" applyAlignment="1"/>
    <xf numFmtId="0" fontId="9" fillId="3" borderId="67" xfId="0" applyFont="1" applyFill="1" applyBorder="1" applyAlignment="1">
      <alignment vertical="center"/>
    </xf>
    <xf numFmtId="3" fontId="2" fillId="2" borderId="68" xfId="0" applyNumberFormat="1" applyFont="1" applyFill="1" applyBorder="1" applyAlignment="1"/>
    <xf numFmtId="0" fontId="9" fillId="3" borderId="69" xfId="0" applyFont="1" applyFill="1" applyBorder="1" applyAlignment="1">
      <alignment vertical="center"/>
    </xf>
    <xf numFmtId="3" fontId="2" fillId="2" borderId="70" xfId="0" applyNumberFormat="1" applyFont="1" applyFill="1" applyBorder="1" applyAlignment="1"/>
    <xf numFmtId="49" fontId="15" fillId="8" borderId="3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vertical="center"/>
    </xf>
    <xf numFmtId="3" fontId="13" fillId="8" borderId="57" xfId="0" applyNumberFormat="1" applyFont="1" applyFill="1" applyBorder="1" applyAlignment="1">
      <alignment horizontal="right" vertical="center"/>
    </xf>
    <xf numFmtId="169" fontId="13" fillId="8" borderId="57" xfId="0" applyNumberFormat="1" applyFont="1" applyFill="1" applyBorder="1" applyAlignment="1">
      <alignment horizontal="right" vertical="center"/>
    </xf>
    <xf numFmtId="164" fontId="13" fillId="8" borderId="71" xfId="1" applyFont="1" applyFill="1" applyBorder="1" applyAlignment="1">
      <alignment horizontal="right" vertical="center"/>
    </xf>
    <xf numFmtId="168" fontId="13" fillId="8" borderId="38" xfId="0" applyNumberFormat="1" applyFont="1" applyFill="1" applyBorder="1" applyAlignment="1">
      <alignment horizontal="right" vertical="center"/>
    </xf>
    <xf numFmtId="168" fontId="13" fillId="8" borderId="3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3" fontId="4" fillId="0" borderId="58" xfId="0" applyNumberFormat="1" applyFont="1" applyFill="1" applyBorder="1" applyAlignment="1"/>
    <xf numFmtId="3" fontId="8" fillId="0" borderId="66" xfId="0" applyNumberFormat="1" applyFont="1" applyFill="1" applyBorder="1" applyAlignment="1"/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/>
    <xf numFmtId="3" fontId="4" fillId="0" borderId="55" xfId="0" applyNumberFormat="1" applyFont="1" applyFill="1" applyBorder="1" applyAlignment="1"/>
    <xf numFmtId="3" fontId="8" fillId="0" borderId="54" xfId="0" applyNumberFormat="1" applyFont="1" applyFill="1" applyBorder="1" applyAlignment="1"/>
    <xf numFmtId="164" fontId="7" fillId="3" borderId="6" xfId="1" applyFont="1" applyFill="1" applyBorder="1" applyAlignment="1">
      <alignment horizontal="right" vertical="center"/>
    </xf>
    <xf numFmtId="164" fontId="9" fillId="3" borderId="69" xfId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54" xfId="0" applyNumberFormat="1" applyFont="1" applyFill="1" applyBorder="1" applyAlignment="1"/>
    <xf numFmtId="0" fontId="4" fillId="2" borderId="54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812800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topLeftCell="A7" zoomScale="120" zoomScaleNormal="120" workbookViewId="0">
      <selection activeCell="B16" sqref="B16:G16"/>
    </sheetView>
  </sheetViews>
  <sheetFormatPr defaultColWidth="10.85546875" defaultRowHeight="11.25" customHeight="1"/>
  <cols>
    <col min="1" max="1" width="4.42578125" style="1" customWidth="1"/>
    <col min="2" max="2" width="17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84" t="s">
        <v>2</v>
      </c>
      <c r="F9" s="185"/>
      <c r="G9" s="9">
        <v>1200</v>
      </c>
    </row>
    <row r="10" spans="1:7" ht="14.45">
      <c r="A10" s="5"/>
      <c r="B10" s="10" t="s">
        <v>3</v>
      </c>
      <c r="C10" s="11" t="s">
        <v>4</v>
      </c>
      <c r="D10" s="12"/>
      <c r="E10" s="182" t="s">
        <v>5</v>
      </c>
      <c r="F10" s="183"/>
      <c r="G10" s="13" t="s">
        <v>6</v>
      </c>
    </row>
    <row r="11" spans="1:7" ht="14.45">
      <c r="A11" s="5"/>
      <c r="B11" s="10" t="s">
        <v>7</v>
      </c>
      <c r="C11" s="13" t="s">
        <v>8</v>
      </c>
      <c r="D11" s="12"/>
      <c r="E11" s="182" t="s">
        <v>9</v>
      </c>
      <c r="F11" s="183"/>
      <c r="G11" s="14">
        <v>6000</v>
      </c>
    </row>
    <row r="12" spans="1:7" ht="14.45">
      <c r="A12" s="5"/>
      <c r="B12" s="10" t="s">
        <v>10</v>
      </c>
      <c r="C12" s="15" t="s">
        <v>11</v>
      </c>
      <c r="D12" s="12"/>
      <c r="E12" s="16" t="s">
        <v>12</v>
      </c>
      <c r="F12" s="113"/>
      <c r="G12" s="17">
        <f>(G9*G11)</f>
        <v>7200000</v>
      </c>
    </row>
    <row r="13" spans="1:7" ht="14.45">
      <c r="A13" s="5"/>
      <c r="B13" s="10" t="s">
        <v>13</v>
      </c>
      <c r="C13" s="13" t="s">
        <v>14</v>
      </c>
      <c r="D13" s="12"/>
      <c r="E13" s="182" t="s">
        <v>15</v>
      </c>
      <c r="F13" s="183"/>
      <c r="G13" s="13" t="s">
        <v>16</v>
      </c>
    </row>
    <row r="14" spans="1:7" ht="14.45">
      <c r="A14" s="5"/>
      <c r="B14" s="10" t="s">
        <v>17</v>
      </c>
      <c r="C14" s="13" t="s">
        <v>18</v>
      </c>
      <c r="D14" s="12"/>
      <c r="E14" s="182" t="s">
        <v>19</v>
      </c>
      <c r="F14" s="183"/>
      <c r="G14" s="13" t="s">
        <v>20</v>
      </c>
    </row>
    <row r="15" spans="1:7" ht="15" thickBot="1">
      <c r="A15" s="5"/>
      <c r="B15" s="149" t="s">
        <v>21</v>
      </c>
      <c r="C15" s="150">
        <v>44245</v>
      </c>
      <c r="D15" s="151"/>
      <c r="E15" s="186" t="s">
        <v>22</v>
      </c>
      <c r="F15" s="187"/>
      <c r="G15" s="119" t="s">
        <v>23</v>
      </c>
    </row>
    <row r="16" spans="1:7" ht="12" customHeight="1">
      <c r="A16" s="72"/>
      <c r="B16" s="190"/>
      <c r="C16" s="191"/>
      <c r="D16" s="191"/>
      <c r="E16" s="191"/>
      <c r="F16" s="191"/>
      <c r="G16" s="192"/>
    </row>
    <row r="17" spans="1:7" ht="12" customHeight="1">
      <c r="A17" s="18"/>
      <c r="B17" s="188" t="s">
        <v>24</v>
      </c>
      <c r="C17" s="189"/>
      <c r="D17" s="189"/>
      <c r="E17" s="189"/>
      <c r="F17" s="189"/>
      <c r="G17" s="189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25</v>
      </c>
      <c r="C19" s="23"/>
      <c r="D19" s="24"/>
      <c r="E19" s="24"/>
      <c r="F19" s="24"/>
      <c r="G19" s="24"/>
    </row>
    <row r="20" spans="1:7" ht="24" customHeight="1">
      <c r="A20" s="18"/>
      <c r="B20" s="114" t="s">
        <v>26</v>
      </c>
      <c r="C20" s="114" t="s">
        <v>27</v>
      </c>
      <c r="D20" s="114" t="s">
        <v>28</v>
      </c>
      <c r="E20" s="114" t="s">
        <v>29</v>
      </c>
      <c r="F20" s="114" t="s">
        <v>30</v>
      </c>
      <c r="G20" s="114" t="s">
        <v>31</v>
      </c>
    </row>
    <row r="21" spans="1:7" ht="14.45">
      <c r="A21" s="72"/>
      <c r="B21" s="136" t="s">
        <v>32</v>
      </c>
      <c r="C21" s="137" t="s">
        <v>33</v>
      </c>
      <c r="D21" s="137">
        <v>2</v>
      </c>
      <c r="E21" s="137" t="s">
        <v>34</v>
      </c>
      <c r="F21" s="138">
        <v>20000</v>
      </c>
      <c r="G21" s="139">
        <f>(D21*F21)</f>
        <v>40000</v>
      </c>
    </row>
    <row r="22" spans="1:7" ht="14.45">
      <c r="A22" s="18"/>
      <c r="B22" s="132" t="s">
        <v>35</v>
      </c>
      <c r="C22" s="134" t="s">
        <v>33</v>
      </c>
      <c r="D22" s="140">
        <v>6</v>
      </c>
      <c r="E22" s="134" t="s">
        <v>36</v>
      </c>
      <c r="F22" s="141">
        <v>20000</v>
      </c>
      <c r="G22" s="139">
        <f>(D22*F22)</f>
        <v>120000</v>
      </c>
    </row>
    <row r="23" spans="1:7" ht="14.45">
      <c r="A23" s="18"/>
      <c r="B23" s="132" t="s">
        <v>37</v>
      </c>
      <c r="C23" s="134" t="s">
        <v>33</v>
      </c>
      <c r="D23" s="140">
        <v>2</v>
      </c>
      <c r="E23" s="134" t="s">
        <v>34</v>
      </c>
      <c r="F23" s="141">
        <v>30000</v>
      </c>
      <c r="G23" s="139">
        <f>(D23*F23)</f>
        <v>60000</v>
      </c>
    </row>
    <row r="24" spans="1:7" ht="14.45">
      <c r="A24" s="18"/>
      <c r="B24" s="132" t="s">
        <v>38</v>
      </c>
      <c r="C24" s="134" t="s">
        <v>33</v>
      </c>
      <c r="D24" s="140">
        <v>1</v>
      </c>
      <c r="E24" s="134" t="s">
        <v>39</v>
      </c>
      <c r="F24" s="141">
        <v>20000</v>
      </c>
      <c r="G24" s="139">
        <f>(D24*F24)</f>
        <v>20000</v>
      </c>
    </row>
    <row r="25" spans="1:7" ht="14.45">
      <c r="A25" s="18"/>
      <c r="B25" s="179" t="s">
        <v>40</v>
      </c>
      <c r="C25" s="25" t="s">
        <v>33</v>
      </c>
      <c r="D25" s="142">
        <v>8</v>
      </c>
      <c r="E25" s="25" t="s">
        <v>39</v>
      </c>
      <c r="F25" s="143">
        <v>20000</v>
      </c>
      <c r="G25" s="139">
        <f t="shared" ref="G25:G28" si="0">(D25*F25)</f>
        <v>160000</v>
      </c>
    </row>
    <row r="26" spans="1:7" ht="14.45">
      <c r="A26" s="18"/>
      <c r="B26" s="179" t="s">
        <v>41</v>
      </c>
      <c r="C26" s="25" t="s">
        <v>33</v>
      </c>
      <c r="D26" s="142">
        <v>4</v>
      </c>
      <c r="E26" s="25" t="s">
        <v>36</v>
      </c>
      <c r="F26" s="143">
        <v>20000</v>
      </c>
      <c r="G26" s="139">
        <f t="shared" si="0"/>
        <v>80000</v>
      </c>
    </row>
    <row r="27" spans="1:7" ht="14.45">
      <c r="A27" s="18"/>
      <c r="B27" s="179" t="s">
        <v>42</v>
      </c>
      <c r="C27" s="25" t="s">
        <v>33</v>
      </c>
      <c r="D27" s="142">
        <v>10</v>
      </c>
      <c r="E27" s="25" t="s">
        <v>43</v>
      </c>
      <c r="F27" s="143">
        <v>20000</v>
      </c>
      <c r="G27" s="139">
        <f t="shared" si="0"/>
        <v>200000</v>
      </c>
    </row>
    <row r="28" spans="1:7" ht="14.45">
      <c r="A28" s="18"/>
      <c r="B28" s="179" t="s">
        <v>44</v>
      </c>
      <c r="C28" s="25" t="s">
        <v>33</v>
      </c>
      <c r="D28" s="142">
        <v>2</v>
      </c>
      <c r="E28" s="25" t="s">
        <v>34</v>
      </c>
      <c r="F28" s="143">
        <v>20000</v>
      </c>
      <c r="G28" s="139">
        <f t="shared" si="0"/>
        <v>40000</v>
      </c>
    </row>
    <row r="29" spans="1:7" ht="12.75" customHeight="1">
      <c r="A29" s="18"/>
      <c r="B29" s="27" t="s">
        <v>45</v>
      </c>
      <c r="C29" s="28"/>
      <c r="D29" s="28"/>
      <c r="E29" s="28"/>
      <c r="F29" s="115"/>
      <c r="G29" s="177">
        <f>SUM(G21:G28)</f>
        <v>720000</v>
      </c>
    </row>
    <row r="30" spans="1:7" ht="12" customHeight="1">
      <c r="A30" s="2"/>
      <c r="B30" s="144"/>
      <c r="C30" s="145"/>
      <c r="D30" s="145"/>
      <c r="E30" s="145"/>
      <c r="F30" s="146"/>
      <c r="G30" s="146"/>
    </row>
    <row r="31" spans="1:7" ht="12" customHeight="1">
      <c r="A31" s="5"/>
      <c r="B31" s="29" t="s">
        <v>46</v>
      </c>
      <c r="C31" s="164"/>
      <c r="D31" s="165"/>
      <c r="E31" s="165"/>
      <c r="F31" s="166"/>
      <c r="G31" s="166"/>
    </row>
    <row r="32" spans="1:7" ht="24" customHeight="1">
      <c r="A32" s="5"/>
      <c r="B32" s="33" t="s">
        <v>26</v>
      </c>
      <c r="C32" s="34" t="s">
        <v>27</v>
      </c>
      <c r="D32" s="34" t="s">
        <v>28</v>
      </c>
      <c r="E32" s="33" t="s">
        <v>29</v>
      </c>
      <c r="F32" s="34" t="s">
        <v>30</v>
      </c>
      <c r="G32" s="33" t="s">
        <v>31</v>
      </c>
    </row>
    <row r="33" spans="1:11" ht="12" customHeight="1">
      <c r="A33" s="5"/>
      <c r="B33" s="35"/>
      <c r="C33" s="36"/>
      <c r="D33" s="36"/>
      <c r="E33" s="36"/>
      <c r="F33" s="147"/>
      <c r="G33" s="147"/>
      <c r="I33" s="112"/>
    </row>
    <row r="34" spans="1:11" ht="12" customHeight="1">
      <c r="A34" s="5"/>
      <c r="B34" s="37" t="s">
        <v>47</v>
      </c>
      <c r="C34" s="38"/>
      <c r="D34" s="38"/>
      <c r="E34" s="38"/>
      <c r="F34" s="39"/>
      <c r="G34" s="148">
        <f>SUM(G33)</f>
        <v>0</v>
      </c>
    </row>
    <row r="35" spans="1:11" ht="12" customHeight="1">
      <c r="A35" s="2"/>
      <c r="B35" s="40"/>
      <c r="C35" s="41"/>
      <c r="D35" s="41"/>
      <c r="E35" s="41"/>
      <c r="F35" s="42"/>
      <c r="G35" s="42"/>
    </row>
    <row r="36" spans="1:11" ht="12" customHeight="1">
      <c r="A36" s="5"/>
      <c r="B36" s="29" t="s">
        <v>48</v>
      </c>
      <c r="C36" s="30"/>
      <c r="D36" s="31"/>
      <c r="E36" s="31"/>
      <c r="F36" s="32"/>
      <c r="G36" s="32"/>
    </row>
    <row r="37" spans="1:11" ht="24" customHeight="1">
      <c r="A37" s="5"/>
      <c r="B37" s="43" t="s">
        <v>26</v>
      </c>
      <c r="C37" s="43" t="s">
        <v>27</v>
      </c>
      <c r="D37" s="43" t="s">
        <v>28</v>
      </c>
      <c r="E37" s="43" t="s">
        <v>29</v>
      </c>
      <c r="F37" s="44" t="s">
        <v>30</v>
      </c>
      <c r="G37" s="43" t="s">
        <v>31</v>
      </c>
    </row>
    <row r="38" spans="1:11" ht="12.75" customHeight="1">
      <c r="A38" s="18"/>
      <c r="B38" s="179" t="s">
        <v>49</v>
      </c>
      <c r="C38" s="25" t="s">
        <v>50</v>
      </c>
      <c r="D38" s="26">
        <v>0.42</v>
      </c>
      <c r="E38" s="15" t="s">
        <v>34</v>
      </c>
      <c r="F38" s="17">
        <v>120000</v>
      </c>
      <c r="G38" s="17">
        <f t="shared" ref="G38" si="1">(D38*F38)</f>
        <v>50400</v>
      </c>
    </row>
    <row r="39" spans="1:11" ht="12.75" customHeight="1">
      <c r="A39" s="18"/>
      <c r="B39" s="179" t="s">
        <v>51</v>
      </c>
      <c r="C39" s="25" t="s">
        <v>50</v>
      </c>
      <c r="D39" s="26">
        <v>0.84</v>
      </c>
      <c r="E39" s="15" t="s">
        <v>34</v>
      </c>
      <c r="F39" s="17">
        <v>120000</v>
      </c>
      <c r="G39" s="17">
        <f>(D39*F39)</f>
        <v>100800</v>
      </c>
      <c r="I39" s="1" t="s">
        <v>52</v>
      </c>
    </row>
    <row r="40" spans="1:11" ht="12.75" customHeight="1">
      <c r="A40" s="18"/>
      <c r="B40" s="116" t="s">
        <v>53</v>
      </c>
      <c r="C40" s="117" t="s">
        <v>50</v>
      </c>
      <c r="D40" s="118">
        <v>0.42</v>
      </c>
      <c r="E40" s="119" t="s">
        <v>34</v>
      </c>
      <c r="F40" s="120">
        <v>120000</v>
      </c>
      <c r="G40" s="120">
        <f>(D40*F40)</f>
        <v>50400</v>
      </c>
    </row>
    <row r="41" spans="1:11" ht="12.75" customHeight="1">
      <c r="A41" s="5"/>
      <c r="B41" s="121" t="s">
        <v>54</v>
      </c>
      <c r="C41" s="121"/>
      <c r="D41" s="121"/>
      <c r="E41" s="121"/>
      <c r="F41" s="121"/>
      <c r="G41" s="177">
        <f>SUM(G38:G40)</f>
        <v>201600</v>
      </c>
    </row>
    <row r="42" spans="1:11" ht="12" customHeight="1">
      <c r="A42" s="2"/>
      <c r="B42" s="40"/>
      <c r="C42" s="41"/>
      <c r="D42" s="41"/>
      <c r="E42" s="41"/>
      <c r="F42" s="42"/>
      <c r="G42" s="154"/>
    </row>
    <row r="43" spans="1:11" ht="12" customHeight="1">
      <c r="A43" s="5"/>
      <c r="B43" s="29" t="s">
        <v>55</v>
      </c>
      <c r="C43" s="30"/>
      <c r="D43" s="31"/>
      <c r="E43" s="31"/>
      <c r="F43" s="32"/>
      <c r="G43" s="32"/>
    </row>
    <row r="44" spans="1:11" ht="24" customHeight="1">
      <c r="A44" s="5"/>
      <c r="B44" s="44" t="s">
        <v>56</v>
      </c>
      <c r="C44" s="44" t="s">
        <v>57</v>
      </c>
      <c r="D44" s="44" t="s">
        <v>58</v>
      </c>
      <c r="E44" s="44" t="s">
        <v>29</v>
      </c>
      <c r="F44" s="44" t="s">
        <v>30</v>
      </c>
      <c r="G44" s="44" t="s">
        <v>31</v>
      </c>
      <c r="K44" s="112"/>
    </row>
    <row r="45" spans="1:11" ht="12.75" customHeight="1">
      <c r="A45" s="18"/>
      <c r="B45" s="167" t="s">
        <v>59</v>
      </c>
      <c r="C45" s="45"/>
      <c r="D45" s="45"/>
      <c r="E45" s="45"/>
      <c r="F45" s="45"/>
      <c r="G45" s="45"/>
      <c r="K45" s="112"/>
    </row>
    <row r="46" spans="1:11" ht="12.75" customHeight="1" thickBot="1">
      <c r="A46" s="18"/>
      <c r="B46" s="16" t="s">
        <v>60</v>
      </c>
      <c r="C46" s="46" t="s">
        <v>61</v>
      </c>
      <c r="D46" s="47">
        <v>25</v>
      </c>
      <c r="E46" s="46" t="s">
        <v>34</v>
      </c>
      <c r="F46" s="48">
        <v>22000</v>
      </c>
      <c r="G46" s="123">
        <f>(D46*F46)</f>
        <v>550000</v>
      </c>
    </row>
    <row r="47" spans="1:11" ht="12.75" customHeight="1" thickBot="1">
      <c r="A47" s="18"/>
      <c r="B47" s="168" t="s">
        <v>62</v>
      </c>
      <c r="C47" s="169"/>
      <c r="D47" s="170"/>
      <c r="E47" s="169"/>
      <c r="F47" s="171"/>
      <c r="G47" s="172"/>
    </row>
    <row r="48" spans="1:11" ht="12.75" customHeight="1">
      <c r="A48" s="18"/>
      <c r="B48" s="49" t="s">
        <v>63</v>
      </c>
      <c r="C48" s="50" t="s">
        <v>64</v>
      </c>
      <c r="D48" s="113">
        <v>40</v>
      </c>
      <c r="E48" s="50" t="s">
        <v>34</v>
      </c>
      <c r="F48" s="48">
        <v>7200</v>
      </c>
      <c r="G48" s="128">
        <f>D48*F48</f>
        <v>288000</v>
      </c>
    </row>
    <row r="49" spans="1:8" ht="12.75" customHeight="1">
      <c r="A49" s="18"/>
      <c r="B49" s="16" t="s">
        <v>65</v>
      </c>
      <c r="C49" s="46" t="s">
        <v>66</v>
      </c>
      <c r="D49" s="47">
        <v>200</v>
      </c>
      <c r="E49" s="46" t="s">
        <v>34</v>
      </c>
      <c r="F49" s="122">
        <v>460</v>
      </c>
      <c r="G49" s="123">
        <f t="shared" ref="G49:G56" si="2">D49*F49</f>
        <v>92000</v>
      </c>
    </row>
    <row r="50" spans="1:8" ht="12.75" customHeight="1">
      <c r="A50" s="18"/>
      <c r="B50" s="16" t="s">
        <v>67</v>
      </c>
      <c r="C50" s="126" t="s">
        <v>68</v>
      </c>
      <c r="D50" s="127">
        <v>200</v>
      </c>
      <c r="E50" s="126" t="s">
        <v>34</v>
      </c>
      <c r="F50" s="123">
        <v>800</v>
      </c>
      <c r="G50" s="123">
        <f t="shared" si="2"/>
        <v>160000</v>
      </c>
    </row>
    <row r="51" spans="1:8" ht="12.75" customHeight="1">
      <c r="A51" s="18"/>
      <c r="B51" s="125" t="s">
        <v>69</v>
      </c>
      <c r="C51" s="137" t="s">
        <v>70</v>
      </c>
      <c r="D51" s="136">
        <v>5</v>
      </c>
      <c r="E51" s="129" t="s">
        <v>71</v>
      </c>
      <c r="F51" s="136">
        <v>8400</v>
      </c>
      <c r="G51" s="123">
        <f t="shared" si="2"/>
        <v>42000</v>
      </c>
    </row>
    <row r="52" spans="1:8" ht="12.75" customHeight="1">
      <c r="A52" s="18"/>
      <c r="B52" s="49" t="s">
        <v>72</v>
      </c>
      <c r="C52" s="173"/>
      <c r="D52" s="174"/>
      <c r="E52" s="173"/>
      <c r="F52" s="175"/>
      <c r="G52" s="176"/>
    </row>
    <row r="53" spans="1:8" ht="12.75" customHeight="1">
      <c r="A53" s="18"/>
      <c r="B53" s="16" t="s">
        <v>73</v>
      </c>
      <c r="C53" s="46" t="s">
        <v>70</v>
      </c>
      <c r="D53" s="47">
        <v>4</v>
      </c>
      <c r="E53" s="46" t="s">
        <v>74</v>
      </c>
      <c r="F53" s="48">
        <v>6516</v>
      </c>
      <c r="G53" s="123">
        <f t="shared" si="2"/>
        <v>26064</v>
      </c>
    </row>
    <row r="54" spans="1:8" ht="12.75" customHeight="1" thickBot="1">
      <c r="A54" s="18"/>
      <c r="B54" s="16" t="s">
        <v>75</v>
      </c>
      <c r="C54" s="46" t="s">
        <v>66</v>
      </c>
      <c r="D54" s="47">
        <v>0.2</v>
      </c>
      <c r="E54" s="46" t="s">
        <v>74</v>
      </c>
      <c r="F54" s="48">
        <v>145683</v>
      </c>
      <c r="G54" s="123">
        <f t="shared" si="2"/>
        <v>29136.600000000002</v>
      </c>
    </row>
    <row r="55" spans="1:8" ht="12.75" customHeight="1" thickBot="1">
      <c r="A55" s="18"/>
      <c r="B55" s="168" t="s">
        <v>76</v>
      </c>
      <c r="C55" s="169"/>
      <c r="D55" s="170"/>
      <c r="E55" s="169"/>
      <c r="F55" s="171"/>
      <c r="G55" s="172"/>
    </row>
    <row r="56" spans="1:8" ht="12.75" customHeight="1">
      <c r="A56" s="18"/>
      <c r="B56" s="51" t="s">
        <v>77</v>
      </c>
      <c r="C56" s="52" t="s">
        <v>70</v>
      </c>
      <c r="D56" s="53">
        <v>4</v>
      </c>
      <c r="E56" s="52" t="s">
        <v>78</v>
      </c>
      <c r="F56" s="54">
        <v>3318</v>
      </c>
      <c r="G56" s="128">
        <f t="shared" si="2"/>
        <v>13272</v>
      </c>
    </row>
    <row r="57" spans="1:8" ht="13.5" customHeight="1">
      <c r="A57" s="5"/>
      <c r="B57" s="55" t="s">
        <v>79</v>
      </c>
      <c r="C57" s="56"/>
      <c r="D57" s="56"/>
      <c r="E57" s="56"/>
      <c r="F57" s="153"/>
      <c r="G57" s="177">
        <f>SUM(G45:G56)</f>
        <v>1200472.6000000001</v>
      </c>
    </row>
    <row r="58" spans="1:8" ht="12" customHeight="1">
      <c r="A58" s="2"/>
      <c r="B58" s="40"/>
      <c r="C58" s="41"/>
      <c r="D58" s="41"/>
      <c r="E58" s="57"/>
      <c r="F58" s="42"/>
      <c r="G58" s="154"/>
    </row>
    <row r="59" spans="1:8" ht="12" customHeight="1">
      <c r="A59" s="5"/>
      <c r="B59" s="29" t="s">
        <v>80</v>
      </c>
      <c r="C59" s="30"/>
      <c r="D59" s="31"/>
      <c r="E59" s="31"/>
      <c r="F59" s="32"/>
      <c r="G59" s="32"/>
    </row>
    <row r="60" spans="1:8" ht="24" customHeight="1">
      <c r="A60" s="5"/>
      <c r="B60" s="130" t="s">
        <v>81</v>
      </c>
      <c r="C60" s="131" t="s">
        <v>57</v>
      </c>
      <c r="D60" s="131" t="s">
        <v>58</v>
      </c>
      <c r="E60" s="130" t="s">
        <v>29</v>
      </c>
      <c r="F60" s="131" t="s">
        <v>30</v>
      </c>
      <c r="G60" s="130" t="s">
        <v>31</v>
      </c>
    </row>
    <row r="61" spans="1:8" ht="12.75" customHeight="1">
      <c r="A61" s="18"/>
      <c r="B61" s="132" t="s">
        <v>82</v>
      </c>
      <c r="C61" s="133" t="s">
        <v>83</v>
      </c>
      <c r="D61" s="124">
        <v>4</v>
      </c>
      <c r="E61" s="134" t="s">
        <v>34</v>
      </c>
      <c r="F61" s="135">
        <v>159000</v>
      </c>
      <c r="G61" s="128">
        <f>(D61*F61)</f>
        <v>636000</v>
      </c>
    </row>
    <row r="62" spans="1:8" ht="13.5" customHeight="1">
      <c r="A62" s="5"/>
      <c r="B62" s="58" t="s">
        <v>84</v>
      </c>
      <c r="C62" s="59"/>
      <c r="D62" s="59"/>
      <c r="E62" s="59"/>
      <c r="F62" s="155"/>
      <c r="G62" s="178">
        <f>SUM(G61)</f>
        <v>636000</v>
      </c>
    </row>
    <row r="63" spans="1:8" ht="12" customHeight="1">
      <c r="A63" s="2"/>
      <c r="B63" s="75"/>
      <c r="C63" s="75"/>
      <c r="D63" s="75"/>
      <c r="E63" s="75"/>
      <c r="F63" s="76"/>
      <c r="G63" s="156"/>
    </row>
    <row r="64" spans="1:8" ht="12" customHeight="1">
      <c r="A64" s="72"/>
      <c r="B64" s="77" t="s">
        <v>85</v>
      </c>
      <c r="C64" s="78"/>
      <c r="D64" s="78"/>
      <c r="E64" s="78"/>
      <c r="F64" s="78"/>
      <c r="G64" s="79">
        <f>G62+G57+G41+G34+G29</f>
        <v>2758072.6</v>
      </c>
      <c r="H64" s="152"/>
    </row>
    <row r="65" spans="1:7" ht="12" customHeight="1">
      <c r="A65" s="72"/>
      <c r="B65" s="80" t="s">
        <v>86</v>
      </c>
      <c r="C65" s="61"/>
      <c r="D65" s="61"/>
      <c r="E65" s="61"/>
      <c r="F65" s="61"/>
      <c r="G65" s="81">
        <f>G64*0.05</f>
        <v>137903.63</v>
      </c>
    </row>
    <row r="66" spans="1:7" ht="12" customHeight="1">
      <c r="A66" s="72"/>
      <c r="B66" s="82" t="s">
        <v>87</v>
      </c>
      <c r="C66" s="60"/>
      <c r="D66" s="60"/>
      <c r="E66" s="60"/>
      <c r="F66" s="60"/>
      <c r="G66" s="83">
        <f>G65+G64</f>
        <v>2895976.23</v>
      </c>
    </row>
    <row r="67" spans="1:7" ht="12" customHeight="1">
      <c r="A67" s="72"/>
      <c r="B67" s="80" t="s">
        <v>88</v>
      </c>
      <c r="C67" s="61"/>
      <c r="D67" s="61"/>
      <c r="E67" s="61"/>
      <c r="F67" s="61"/>
      <c r="G67" s="81">
        <f>G12</f>
        <v>7200000</v>
      </c>
    </row>
    <row r="68" spans="1:7" ht="12" customHeight="1">
      <c r="A68" s="72"/>
      <c r="B68" s="84" t="s">
        <v>89</v>
      </c>
      <c r="C68" s="85"/>
      <c r="D68" s="85"/>
      <c r="E68" s="85"/>
      <c r="F68" s="85"/>
      <c r="G68" s="86">
        <f>G67-G66</f>
        <v>4304023.7699999996</v>
      </c>
    </row>
    <row r="69" spans="1:7" ht="12" customHeight="1">
      <c r="A69" s="72"/>
      <c r="B69" s="73" t="s">
        <v>90</v>
      </c>
      <c r="C69" s="74"/>
      <c r="D69" s="74"/>
      <c r="E69" s="74"/>
      <c r="F69" s="74"/>
      <c r="G69" s="69"/>
    </row>
    <row r="70" spans="1:7" ht="12.75" customHeight="1" thickBot="1">
      <c r="A70" s="72"/>
      <c r="B70" s="87"/>
      <c r="C70" s="74"/>
      <c r="D70" s="74"/>
      <c r="E70" s="74"/>
      <c r="F70" s="74"/>
      <c r="G70" s="69"/>
    </row>
    <row r="71" spans="1:7" ht="12" customHeight="1">
      <c r="A71" s="72"/>
      <c r="B71" s="98" t="s">
        <v>91</v>
      </c>
      <c r="C71" s="99"/>
      <c r="D71" s="99"/>
      <c r="E71" s="99"/>
      <c r="F71" s="100"/>
      <c r="G71" s="69"/>
    </row>
    <row r="72" spans="1:7" ht="12" customHeight="1">
      <c r="A72" s="72"/>
      <c r="B72" s="101" t="s">
        <v>92</v>
      </c>
      <c r="C72" s="71"/>
      <c r="D72" s="71"/>
      <c r="E72" s="71"/>
      <c r="F72" s="102"/>
      <c r="G72" s="69"/>
    </row>
    <row r="73" spans="1:7" ht="12" customHeight="1">
      <c r="A73" s="72"/>
      <c r="B73" s="101" t="s">
        <v>93</v>
      </c>
      <c r="C73" s="71" t="s">
        <v>94</v>
      </c>
      <c r="D73" s="71"/>
      <c r="E73" s="71"/>
      <c r="F73" s="102"/>
      <c r="G73" s="69"/>
    </row>
    <row r="74" spans="1:7" ht="12" customHeight="1">
      <c r="A74" s="72"/>
      <c r="B74" s="101" t="s">
        <v>95</v>
      </c>
      <c r="C74" s="71" t="s">
        <v>96</v>
      </c>
      <c r="D74" s="71"/>
      <c r="E74" s="71"/>
      <c r="F74" s="102"/>
      <c r="G74" s="69"/>
    </row>
    <row r="75" spans="1:7" ht="12" customHeight="1">
      <c r="A75" s="72"/>
      <c r="B75" s="101" t="s">
        <v>97</v>
      </c>
      <c r="C75" s="71"/>
      <c r="D75" s="71"/>
      <c r="E75" s="71"/>
      <c r="F75" s="102"/>
      <c r="G75" s="69"/>
    </row>
    <row r="76" spans="1:7" ht="12" customHeight="1">
      <c r="A76" s="72"/>
      <c r="B76" s="101" t="s">
        <v>98</v>
      </c>
      <c r="C76" s="71"/>
      <c r="D76" s="71"/>
      <c r="E76" s="71"/>
      <c r="F76" s="102"/>
      <c r="G76" s="69"/>
    </row>
    <row r="77" spans="1:7" ht="12.75" customHeight="1" thickBot="1">
      <c r="A77" s="72"/>
      <c r="B77" s="103" t="s">
        <v>99</v>
      </c>
      <c r="C77" s="104"/>
      <c r="D77" s="104"/>
      <c r="E77" s="104"/>
      <c r="F77" s="105"/>
      <c r="G77" s="69"/>
    </row>
    <row r="78" spans="1:7" ht="12.75" customHeight="1">
      <c r="A78" s="72"/>
      <c r="B78" s="96"/>
      <c r="C78" s="71"/>
      <c r="D78" s="71"/>
      <c r="E78" s="71"/>
      <c r="F78" s="71"/>
      <c r="G78" s="69"/>
    </row>
    <row r="79" spans="1:7" ht="15" customHeight="1" thickBot="1">
      <c r="A79" s="72"/>
      <c r="B79" s="180" t="s">
        <v>100</v>
      </c>
      <c r="C79" s="181"/>
      <c r="D79" s="95"/>
      <c r="E79" s="63"/>
      <c r="F79" s="63"/>
      <c r="G79" s="69"/>
    </row>
    <row r="80" spans="1:7" ht="12" customHeight="1">
      <c r="A80" s="72"/>
      <c r="B80" s="89" t="s">
        <v>81</v>
      </c>
      <c r="C80" s="64" t="s">
        <v>101</v>
      </c>
      <c r="D80" s="157" t="s">
        <v>102</v>
      </c>
      <c r="E80" s="63"/>
      <c r="F80" s="63"/>
      <c r="G80" s="69"/>
    </row>
    <row r="81" spans="1:7" ht="12" customHeight="1">
      <c r="A81" s="72"/>
      <c r="B81" s="90" t="s">
        <v>103</v>
      </c>
      <c r="C81" s="65">
        <f>G29</f>
        <v>720000</v>
      </c>
      <c r="D81" s="91">
        <f>(C81/C87)</f>
        <v>0.2486208251785271</v>
      </c>
      <c r="E81" s="63"/>
      <c r="F81" s="63"/>
      <c r="G81" s="69"/>
    </row>
    <row r="82" spans="1:7" ht="12" customHeight="1">
      <c r="A82" s="72"/>
      <c r="B82" s="90" t="s">
        <v>104</v>
      </c>
      <c r="C82" s="158">
        <f>G34</f>
        <v>0</v>
      </c>
      <c r="D82" s="91">
        <v>0</v>
      </c>
      <c r="E82" s="63"/>
      <c r="F82" s="63"/>
      <c r="G82" s="69"/>
    </row>
    <row r="83" spans="1:7" ht="12" customHeight="1">
      <c r="A83" s="72"/>
      <c r="B83" s="90" t="s">
        <v>105</v>
      </c>
      <c r="C83" s="65">
        <f>G41</f>
        <v>201600</v>
      </c>
      <c r="D83" s="91">
        <f>(C83/C87)</f>
        <v>6.9613831049987585E-2</v>
      </c>
      <c r="E83" s="63"/>
      <c r="F83" s="63"/>
      <c r="G83" s="69"/>
    </row>
    <row r="84" spans="1:7" ht="12" customHeight="1">
      <c r="A84" s="72"/>
      <c r="B84" s="90" t="s">
        <v>56</v>
      </c>
      <c r="C84" s="65">
        <f>G47+G52+G55+G57</f>
        <v>1200472.6000000001</v>
      </c>
      <c r="D84" s="91">
        <f>(C84/C87)</f>
        <v>0.41453123391140545</v>
      </c>
      <c r="E84" s="63"/>
      <c r="F84" s="63"/>
      <c r="G84" s="69"/>
    </row>
    <row r="85" spans="1:7" ht="12" customHeight="1">
      <c r="A85" s="72"/>
      <c r="B85" s="90" t="s">
        <v>106</v>
      </c>
      <c r="C85" s="66">
        <f>G62</f>
        <v>636000</v>
      </c>
      <c r="D85" s="91">
        <f>(C85/C87)</f>
        <v>0.21961506224103228</v>
      </c>
      <c r="E85" s="68"/>
      <c r="F85" s="68"/>
      <c r="G85" s="69"/>
    </row>
    <row r="86" spans="1:7" ht="12" customHeight="1">
      <c r="A86" s="72"/>
      <c r="B86" s="90" t="s">
        <v>107</v>
      </c>
      <c r="C86" s="66">
        <f>G65</f>
        <v>137903.63</v>
      </c>
      <c r="D86" s="91">
        <f>(C86/C87)</f>
        <v>4.7619047619047623E-2</v>
      </c>
      <c r="E86" s="68"/>
      <c r="F86" s="68"/>
      <c r="G86" s="69"/>
    </row>
    <row r="87" spans="1:7" ht="12.75" customHeight="1" thickBot="1">
      <c r="A87" s="72"/>
      <c r="B87" s="92" t="s">
        <v>108</v>
      </c>
      <c r="C87" s="93">
        <f>SUM(C81:C86)</f>
        <v>2895976.23</v>
      </c>
      <c r="D87" s="94">
        <f>SUM(D81:D86)</f>
        <v>1</v>
      </c>
      <c r="E87" s="68"/>
      <c r="F87" s="68"/>
      <c r="G87" s="69"/>
    </row>
    <row r="88" spans="1:7" ht="12" customHeight="1">
      <c r="A88" s="72"/>
      <c r="B88" s="87"/>
      <c r="C88" s="74"/>
      <c r="D88" s="74"/>
      <c r="E88" s="74"/>
      <c r="F88" s="74"/>
      <c r="G88" s="69"/>
    </row>
    <row r="89" spans="1:7" ht="12.75" customHeight="1">
      <c r="A89" s="72"/>
      <c r="B89" s="88"/>
      <c r="C89" s="74"/>
      <c r="D89" s="74"/>
      <c r="E89" s="74"/>
      <c r="F89" s="74"/>
      <c r="G89" s="69"/>
    </row>
    <row r="90" spans="1:7" ht="12" customHeight="1" thickBot="1">
      <c r="A90" s="62"/>
      <c r="B90" s="107"/>
      <c r="C90" s="108" t="s">
        <v>109</v>
      </c>
      <c r="D90" s="109" t="s">
        <v>110</v>
      </c>
      <c r="E90" s="110"/>
      <c r="F90" s="67"/>
      <c r="G90" s="69"/>
    </row>
    <row r="91" spans="1:7" ht="12" customHeight="1">
      <c r="A91" s="72"/>
      <c r="B91" s="111" t="s">
        <v>111</v>
      </c>
      <c r="C91" s="159">
        <v>800</v>
      </c>
      <c r="D91" s="160">
        <v>1200</v>
      </c>
      <c r="E91" s="161">
        <v>1600</v>
      </c>
      <c r="F91" s="106"/>
      <c r="G91" s="70"/>
    </row>
    <row r="92" spans="1:7" ht="12.75" customHeight="1" thickBot="1">
      <c r="A92" s="72"/>
      <c r="B92" s="92" t="s">
        <v>112</v>
      </c>
      <c r="C92" s="162">
        <f>C87/C91</f>
        <v>3619.9702874999998</v>
      </c>
      <c r="D92" s="162">
        <f>C87/D91</f>
        <v>2413.313525</v>
      </c>
      <c r="E92" s="163">
        <f>C87/E91</f>
        <v>1809.9851437499999</v>
      </c>
      <c r="F92" s="106"/>
      <c r="G92" s="70"/>
    </row>
    <row r="93" spans="1:7" ht="15.6" customHeight="1">
      <c r="A93" s="72"/>
      <c r="B93" s="97" t="s">
        <v>113</v>
      </c>
      <c r="C93" s="71"/>
      <c r="D93" s="71"/>
      <c r="E93" s="71"/>
      <c r="F93" s="71"/>
      <c r="G93" s="71"/>
    </row>
  </sheetData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D6869E-FAFE-4187-988D-96CCB0ECE6FA}"/>
</file>

<file path=customXml/itemProps2.xml><?xml version="1.0" encoding="utf-8"?>
<ds:datastoreItem xmlns:ds="http://schemas.openxmlformats.org/officeDocument/2006/customXml" ds:itemID="{6D03968F-2BC5-4819-8CB5-C0C1F4490451}"/>
</file>

<file path=customXml/itemProps3.xml><?xml version="1.0" encoding="utf-8"?>
<ds:datastoreItem xmlns:ds="http://schemas.openxmlformats.org/officeDocument/2006/customXml" ds:itemID="{84A99BC2-5DF2-47E3-9D07-166E68BD1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Salinas Alvarez Mariana Beatriz</cp:lastModifiedBy>
  <cp:revision/>
  <dcterms:created xsi:type="dcterms:W3CDTF">2020-11-27T12:49:26Z</dcterms:created>
  <dcterms:modified xsi:type="dcterms:W3CDTF">2021-03-26T15:37:36Z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