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Cilantro" sheetId="13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3" l="1"/>
  <c r="D39" i="13"/>
  <c r="D38" i="13"/>
  <c r="G61" i="13" l="1"/>
  <c r="G62" i="13" s="1"/>
  <c r="C85" i="13" s="1"/>
  <c r="G56" i="13"/>
  <c r="G54" i="13"/>
  <c r="G52" i="13"/>
  <c r="G51" i="13"/>
  <c r="G49" i="13"/>
  <c r="G48" i="13"/>
  <c r="G47" i="13"/>
  <c r="G45" i="13"/>
  <c r="G40" i="13"/>
  <c r="G39" i="13"/>
  <c r="G38" i="13"/>
  <c r="G33" i="13"/>
  <c r="G32" i="13"/>
  <c r="G27" i="13"/>
  <c r="G26" i="13"/>
  <c r="G25" i="13"/>
  <c r="G24" i="13"/>
  <c r="G23" i="13"/>
  <c r="G22" i="13"/>
  <c r="G21" i="13"/>
  <c r="G12" i="13"/>
  <c r="G67" i="13" s="1"/>
  <c r="C13" i="13"/>
  <c r="C12" i="13"/>
  <c r="G41" i="13" l="1"/>
  <c r="C83" i="13" s="1"/>
  <c r="G64" i="13"/>
  <c r="G34" i="13"/>
  <c r="C82" i="13" s="1"/>
  <c r="G57" i="13"/>
  <c r="C84" i="13" s="1"/>
  <c r="G28" i="13"/>
  <c r="G65" i="13" l="1"/>
  <c r="C86" i="13" s="1"/>
  <c r="C81" i="13"/>
  <c r="G66" i="13" l="1"/>
  <c r="C92" i="13" s="1"/>
  <c r="C87" i="13"/>
  <c r="D81" i="13" l="1"/>
  <c r="D82" i="13"/>
  <c r="E92" i="13"/>
  <c r="D92" i="13"/>
  <c r="G68" i="13"/>
  <c r="D85" i="13"/>
  <c r="D83" i="13"/>
  <c r="D84" i="13"/>
  <c r="D86" i="13"/>
  <c r="D87" i="13" l="1"/>
</calcChain>
</file>

<file path=xl/sharedStrings.xml><?xml version="1.0" encoding="utf-8"?>
<sst xmlns="http://schemas.openxmlformats.org/spreadsheetml/2006/main" count="158" uniqueCount="109">
  <si>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</si>
  <si>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</si>
  <si>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</si>
  <si>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</si>
  <si>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</si>
  <si>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</si>
  <si>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</si>
  <si>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</si>
  <si>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</si>
  <si>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</si>
  <si>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</si>
  <si>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</si>
  <si>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</si>
  <si>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</si>
  <si>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</si>
  <si>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</si>
  <si>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</si>
  <si>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</si>
  <si>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</si>
  <si>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</si>
  <si>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</si>
  <si>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</si>
  <si>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</si>
  <si>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</si>
  <si>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</si>
  <si>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</si>
  <si>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</si>
  <si>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</si>
  <si>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</si>
  <si>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</si>
  <si>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</si>
  <si>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</si>
  <si>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</si>
  <si>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</si>
  <si>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</si>
  <si>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</si>
  <si>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</si>
  <si>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</si>
  <si>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</si>
  <si>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</si>
  <si>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</si>
  <si>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</si>
  <si>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</si>
  <si>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</si>
  <si>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</si>
  <si>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</si>
  <si>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</si>
  <si>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</si>
  <si>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</si>
  <si>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</si>
  <si>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</si>
  <si>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</si>
  <si>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</si>
  <si>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</si>
  <si>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</si>
  <si>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</si>
  <si>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</si>
  <si>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</si>
  <si>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</si>
  <si>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</si>
  <si>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(atados/Há.)</t>
  </si>
  <si>
    <t>Riego</t>
  </si>
  <si>
    <t>Septiembre</t>
  </si>
  <si>
    <t>Urea</t>
  </si>
  <si>
    <t>FUNGICIDA</t>
  </si>
  <si>
    <t>INSECTICIDA</t>
  </si>
  <si>
    <t>Rendimiento (u/hà)</t>
  </si>
  <si>
    <t>Costo unitario ($/u) (*)</t>
  </si>
  <si>
    <t>Rastraje</t>
  </si>
  <si>
    <t>Siembra</t>
  </si>
  <si>
    <t>HERBICIDA</t>
  </si>
  <si>
    <t>sequia</t>
  </si>
  <si>
    <t>agosto</t>
  </si>
  <si>
    <t>Venta ferias</t>
  </si>
  <si>
    <t>Agosto</t>
  </si>
  <si>
    <t>CILANTRO</t>
  </si>
  <si>
    <t>MOGGIANO</t>
  </si>
  <si>
    <t>ALTO</t>
  </si>
  <si>
    <t>PRECIO ESPERADO ($/atados)</t>
  </si>
  <si>
    <t>Paleo de Acequia</t>
  </si>
  <si>
    <t>Ap. Hervicida y Pesticida</t>
  </si>
  <si>
    <t>Pica</t>
  </si>
  <si>
    <t>Corte y Amarre</t>
  </si>
  <si>
    <t>Ap. Fertilizantes</t>
  </si>
  <si>
    <t>Corta Tablones</t>
  </si>
  <si>
    <t>Trazado Acequia</t>
  </si>
  <si>
    <t>Mullir</t>
  </si>
  <si>
    <t>Semillas</t>
  </si>
  <si>
    <t>Cal agrícola</t>
  </si>
  <si>
    <t>julio</t>
  </si>
  <si>
    <t>Superfosfato Triple</t>
  </si>
  <si>
    <t>Linurex</t>
  </si>
  <si>
    <t>lt</t>
  </si>
  <si>
    <t>Centhurion</t>
  </si>
  <si>
    <t>Phyton</t>
  </si>
  <si>
    <t>Troya</t>
  </si>
  <si>
    <t>Fletes: insumo y cosecha</t>
  </si>
  <si>
    <t>Julio</t>
  </si>
  <si>
    <t>ESCENARIOS COSTO UNITARIO  ($/U)</t>
  </si>
  <si>
    <t>Octubre2021-marzo2022</t>
  </si>
  <si>
    <t>JH</t>
  </si>
  <si>
    <t>JA</t>
  </si>
  <si>
    <t>JM</t>
  </si>
  <si>
    <t>sept-oct/nov</t>
  </si>
  <si>
    <t>Octub/Noviembre</t>
  </si>
  <si>
    <t>Sept-octubre</t>
  </si>
  <si>
    <t>Sept-Noviembre</t>
  </si>
  <si>
    <t>Octub/Diciembre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</si>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</sst>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#,##0_ ;\-#,##0\ "/>
    <numFmt numFmtId="169" formatCode="#,##0.000_ ;\-#,##0.000\ 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0" fontId="21" fillId="0" borderId="1"/>
    <xf numFmtId="166" fontId="23" fillId="0" borderId="1" applyFont="0" applyFill="0" applyBorder="0" applyAlignment="0" applyProtection="0"/>
  </cellStyleXfs>
  <cellXfs count="103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20" fillId="0" borderId="2" xfId="0" applyFont="1" applyBorder="1" applyAlignment="1">
      <alignment horizontal="center"/>
    </xf>
    <xf numFmtId="168" fontId="20" fillId="0" borderId="2" xfId="1" quotePrefix="1" applyNumberFormat="1" applyFont="1" applyBorder="1" applyAlignment="1">
      <alignment horizontal="center"/>
    </xf>
    <xf numFmtId="168" fontId="20" fillId="0" borderId="2" xfId="1" applyNumberFormat="1" applyFont="1" applyBorder="1" applyAlignment="1">
      <alignment horizontal="center"/>
    </xf>
    <xf numFmtId="43" fontId="20" fillId="0" borderId="2" xfId="1" applyFont="1" applyBorder="1" applyAlignment="1">
      <alignment horizontal="center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/>
    <xf numFmtId="167" fontId="20" fillId="0" borderId="2" xfId="1" applyNumberFormat="1" applyFont="1" applyBorder="1" applyAlignment="1"/>
    <xf numFmtId="168" fontId="20" fillId="0" borderId="2" xfId="0" applyNumberFormat="1" applyFont="1" applyBorder="1"/>
    <xf numFmtId="49" fontId="1" fillId="3" borderId="2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vertical="center"/>
    </xf>
    <xf numFmtId="168" fontId="20" fillId="0" borderId="2" xfId="2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center"/>
    </xf>
    <xf numFmtId="0" fontId="22" fillId="0" borderId="2" xfId="0" applyFont="1" applyBorder="1"/>
    <xf numFmtId="168" fontId="20" fillId="10" borderId="2" xfId="0" applyNumberFormat="1" applyFont="1" applyFill="1" applyBorder="1"/>
    <xf numFmtId="0" fontId="20" fillId="0" borderId="2" xfId="0" applyFont="1" applyBorder="1" applyAlignment="1">
      <alignment wrapText="1"/>
    </xf>
    <xf numFmtId="3" fontId="19" fillId="0" borderId="2" xfId="0" applyNumberFormat="1" applyFont="1" applyBorder="1"/>
    <xf numFmtId="49" fontId="1" fillId="5" borderId="4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49" fontId="1" fillId="5" borderId="7" xfId="0" applyNumberFormat="1" applyFont="1" applyFill="1" applyBorder="1" applyAlignment="1">
      <alignment vertical="center"/>
    </xf>
    <xf numFmtId="164" fontId="1" fillId="5" borderId="8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0" fontId="14" fillId="2" borderId="5" xfId="0" applyFont="1" applyFill="1" applyBorder="1" applyAlignment="1"/>
    <xf numFmtId="164" fontId="1" fillId="2" borderId="6" xfId="0" applyNumberFormat="1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168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169" fontId="20" fillId="0" borderId="2" xfId="1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3" fontId="24" fillId="10" borderId="2" xfId="0" applyNumberFormat="1" applyFont="1" applyFill="1" applyBorder="1" applyAlignment="1">
      <alignment horizontal="right"/>
    </xf>
    <xf numFmtId="17" fontId="24" fillId="10" borderId="2" xfId="0" applyNumberFormat="1" applyFont="1" applyFill="1" applyBorder="1" applyAlignment="1">
      <alignment horizontal="right"/>
    </xf>
    <xf numFmtId="0" fontId="24" fillId="10" borderId="2" xfId="0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1</xdr:row>
      <xdr:rowOff>85725</xdr:rowOff>
    </xdr:from>
    <xdr:to>
      <xdr:col>7</xdr:col>
      <xdr:colOff>38099</xdr:colOff>
      <xdr:row>7</xdr:row>
      <xdr:rowOff>117809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276225"/>
          <a:ext cx="595312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3"/>
  <sheetViews>
    <sheetView tabSelected="1" topLeftCell="A51" workbookViewId="0">
      <selection activeCell="I26" sqref="I26"/>
    </sheetView>
  </sheetViews>
  <sheetFormatPr baseColWidth="10" defaultRowHeight="15" x14ac:dyDescent="0.25"/>
  <cols>
    <col min="1" max="1" width="3.42578125" style="19" customWidth="1"/>
    <col min="2" max="2" width="17.7109375" style="19" customWidth="1"/>
    <col min="3" max="3" width="17.28515625" style="19" customWidth="1"/>
    <col min="4" max="5" width="11.42578125" style="19"/>
    <col min="6" max="6" width="14.85546875" style="19" customWidth="1"/>
    <col min="7" max="7" width="16" style="19" customWidth="1"/>
    <col min="8" max="16384" width="11.42578125" style="19"/>
  </cols>
  <sheetData>
    <row r="1" spans="2:7" x14ac:dyDescent="0.25">
      <c r="B1" s="20"/>
      <c r="C1" s="20"/>
      <c r="D1" s="20"/>
      <c r="E1" s="20"/>
      <c r="F1" s="20"/>
      <c r="G1" s="20"/>
    </row>
    <row r="2" spans="2:7" x14ac:dyDescent="0.25">
      <c r="B2" s="20"/>
      <c r="C2" s="20"/>
      <c r="D2" s="20"/>
      <c r="E2" s="20"/>
      <c r="F2" s="20"/>
      <c r="G2" s="20"/>
    </row>
    <row r="3" spans="2:7" x14ac:dyDescent="0.25">
      <c r="B3" s="20"/>
      <c r="C3" s="20"/>
      <c r="D3" s="20"/>
      <c r="E3" s="20"/>
      <c r="F3" s="20"/>
      <c r="G3" s="20"/>
    </row>
    <row r="4" spans="2:7" x14ac:dyDescent="0.25">
      <c r="B4" s="20"/>
      <c r="C4" s="20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x14ac:dyDescent="0.25">
      <c r="B6" s="20"/>
      <c r="C6" s="20"/>
      <c r="D6" s="20"/>
      <c r="E6" s="20"/>
      <c r="F6" s="20"/>
      <c r="G6" s="20"/>
    </row>
    <row r="7" spans="2:7" x14ac:dyDescent="0.25">
      <c r="B7" s="20"/>
      <c r="C7" s="20"/>
      <c r="D7" s="20"/>
      <c r="E7" s="20"/>
      <c r="F7" s="20"/>
      <c r="G7" s="20"/>
    </row>
    <row r="8" spans="2:7" x14ac:dyDescent="0.25">
      <c r="B8" s="20"/>
      <c r="C8" s="20"/>
      <c r="D8" s="20"/>
      <c r="E8" s="20"/>
      <c r="F8" s="20"/>
      <c r="G8" s="20"/>
    </row>
    <row r="9" spans="2:7" x14ac:dyDescent="0.25">
      <c r="B9" s="47" t="s">
        <v>0</v>
      </c>
      <c r="C9" s="48" t="s">
        <v>75</v>
      </c>
      <c r="D9" s="21"/>
      <c r="E9" s="98" t="s">
        <v>60</v>
      </c>
      <c r="F9" s="98"/>
      <c r="G9" s="99">
        <v>60000</v>
      </c>
    </row>
    <row r="10" spans="2:7" x14ac:dyDescent="0.25">
      <c r="B10" s="49" t="s">
        <v>1</v>
      </c>
      <c r="C10" s="48" t="s">
        <v>76</v>
      </c>
      <c r="D10" s="22"/>
      <c r="E10" s="97" t="s">
        <v>2</v>
      </c>
      <c r="F10" s="97"/>
      <c r="G10" s="100" t="s">
        <v>99</v>
      </c>
    </row>
    <row r="11" spans="2:7" x14ac:dyDescent="0.25">
      <c r="B11" s="49" t="s">
        <v>3</v>
      </c>
      <c r="C11" s="48" t="s">
        <v>77</v>
      </c>
      <c r="D11" s="22"/>
      <c r="E11" s="97" t="s">
        <v>78</v>
      </c>
      <c r="F11" s="97"/>
      <c r="G11" s="99">
        <v>250</v>
      </c>
    </row>
    <row r="12" spans="2:7" x14ac:dyDescent="0.25">
      <c r="B12" s="49" t="s">
        <v>4</v>
      </c>
      <c r="C12" s="48" t="str">
        <f>'[1]Acelga crespa'!$C$9</f>
        <v>BIO BIO</v>
      </c>
      <c r="D12" s="22"/>
      <c r="E12" s="97" t="s">
        <v>5</v>
      </c>
      <c r="F12" s="97"/>
      <c r="G12" s="99">
        <f>G9*G11</f>
        <v>15000000</v>
      </c>
    </row>
    <row r="13" spans="2:7" x14ac:dyDescent="0.25">
      <c r="B13" s="49" t="s">
        <v>6</v>
      </c>
      <c r="C13" s="50" t="str">
        <f>'[1]Acelga crespa'!$C$10</f>
        <v>CONCEPCION</v>
      </c>
      <c r="D13" s="22"/>
      <c r="E13" s="97" t="s">
        <v>7</v>
      </c>
      <c r="F13" s="97"/>
      <c r="G13" s="101" t="s">
        <v>73</v>
      </c>
    </row>
    <row r="14" spans="2:7" x14ac:dyDescent="0.25">
      <c r="B14" s="49" t="s">
        <v>8</v>
      </c>
      <c r="C14" s="50" t="s">
        <v>59</v>
      </c>
      <c r="D14" s="22"/>
      <c r="E14" s="97" t="s">
        <v>9</v>
      </c>
      <c r="F14" s="97"/>
      <c r="G14" s="100" t="s">
        <v>99</v>
      </c>
    </row>
    <row r="15" spans="2:7" x14ac:dyDescent="0.25">
      <c r="B15" s="49" t="s">
        <v>10</v>
      </c>
      <c r="C15" s="51">
        <v>44166</v>
      </c>
      <c r="D15" s="22"/>
      <c r="E15" s="97" t="s">
        <v>11</v>
      </c>
      <c r="F15" s="97"/>
      <c r="G15" s="102" t="s">
        <v>71</v>
      </c>
    </row>
    <row r="16" spans="2:7" x14ac:dyDescent="0.25">
      <c r="B16" s="23"/>
      <c r="C16" s="24"/>
      <c r="D16" s="21"/>
      <c r="E16" s="21"/>
      <c r="F16" s="21"/>
      <c r="G16" s="25"/>
    </row>
    <row r="17" spans="2:7" x14ac:dyDescent="0.25">
      <c r="B17" s="93" t="s">
        <v>12</v>
      </c>
      <c r="C17" s="94"/>
      <c r="D17" s="94"/>
      <c r="E17" s="94"/>
      <c r="F17" s="94"/>
      <c r="G17" s="94"/>
    </row>
    <row r="18" spans="2:7" x14ac:dyDescent="0.25">
      <c r="B18" s="21"/>
      <c r="C18" s="26"/>
      <c r="D18" s="26"/>
      <c r="E18" s="26"/>
      <c r="F18" s="21"/>
      <c r="G18" s="21"/>
    </row>
    <row r="19" spans="2:7" x14ac:dyDescent="0.25">
      <c r="B19" s="27" t="s">
        <v>13</v>
      </c>
      <c r="C19" s="28"/>
      <c r="D19" s="28"/>
      <c r="E19" s="28"/>
      <c r="F19" s="28"/>
      <c r="G19" s="28"/>
    </row>
    <row r="20" spans="2:7" x14ac:dyDescent="0.25">
      <c r="B20" s="52" t="s">
        <v>14</v>
      </c>
      <c r="C20" s="52" t="s">
        <v>15</v>
      </c>
      <c r="D20" s="52" t="s">
        <v>16</v>
      </c>
      <c r="E20" s="52" t="s">
        <v>17</v>
      </c>
      <c r="F20" s="52" t="s">
        <v>18</v>
      </c>
      <c r="G20" s="52" t="s">
        <v>19</v>
      </c>
    </row>
    <row r="21" spans="2:7" x14ac:dyDescent="0.25">
      <c r="B21" s="53" t="s">
        <v>79</v>
      </c>
      <c r="C21" s="15" t="s">
        <v>100</v>
      </c>
      <c r="D21" s="17">
        <v>6</v>
      </c>
      <c r="E21" s="15" t="s">
        <v>108</v>
      </c>
      <c r="F21" s="54">
        <v>25000</v>
      </c>
      <c r="G21" s="55">
        <f t="shared" ref="G21:G27" si="0">F21*D21</f>
        <v>150000</v>
      </c>
    </row>
    <row r="22" spans="2:7" x14ac:dyDescent="0.25">
      <c r="B22" s="53" t="s">
        <v>69</v>
      </c>
      <c r="C22" s="15" t="s">
        <v>100</v>
      </c>
      <c r="D22" s="16">
        <v>12</v>
      </c>
      <c r="E22" s="15" t="s">
        <v>103</v>
      </c>
      <c r="F22" s="54">
        <v>25000</v>
      </c>
      <c r="G22" s="55">
        <f t="shared" si="0"/>
        <v>300000</v>
      </c>
    </row>
    <row r="23" spans="2:7" x14ac:dyDescent="0.25">
      <c r="B23" s="53" t="s">
        <v>61</v>
      </c>
      <c r="C23" s="15" t="s">
        <v>100</v>
      </c>
      <c r="D23" s="16">
        <v>6</v>
      </c>
      <c r="E23" s="15" t="s">
        <v>104</v>
      </c>
      <c r="F23" s="54">
        <v>25000</v>
      </c>
      <c r="G23" s="55">
        <f t="shared" si="0"/>
        <v>150000</v>
      </c>
    </row>
    <row r="24" spans="2:7" x14ac:dyDescent="0.25">
      <c r="B24" s="53" t="s">
        <v>80</v>
      </c>
      <c r="C24" s="15" t="s">
        <v>100</v>
      </c>
      <c r="D24" s="17">
        <v>8</v>
      </c>
      <c r="E24" s="15" t="s">
        <v>105</v>
      </c>
      <c r="F24" s="54">
        <v>25000</v>
      </c>
      <c r="G24" s="55">
        <f t="shared" si="0"/>
        <v>200000</v>
      </c>
    </row>
    <row r="25" spans="2:7" x14ac:dyDescent="0.25">
      <c r="B25" s="53" t="s">
        <v>81</v>
      </c>
      <c r="C25" s="15" t="s">
        <v>100</v>
      </c>
      <c r="D25" s="17">
        <v>4</v>
      </c>
      <c r="E25" s="15" t="s">
        <v>106</v>
      </c>
      <c r="F25" s="54">
        <v>25000</v>
      </c>
      <c r="G25" s="55">
        <f t="shared" si="0"/>
        <v>100000</v>
      </c>
    </row>
    <row r="26" spans="2:7" x14ac:dyDescent="0.25">
      <c r="B26" s="53" t="s">
        <v>82</v>
      </c>
      <c r="C26" s="15" t="s">
        <v>100</v>
      </c>
      <c r="D26" s="17">
        <v>70</v>
      </c>
      <c r="E26" s="15" t="s">
        <v>107</v>
      </c>
      <c r="F26" s="54">
        <v>25000</v>
      </c>
      <c r="G26" s="55">
        <f t="shared" si="0"/>
        <v>1750000</v>
      </c>
    </row>
    <row r="27" spans="2:7" x14ac:dyDescent="0.25">
      <c r="B27" s="53" t="s">
        <v>83</v>
      </c>
      <c r="C27" s="15" t="s">
        <v>100</v>
      </c>
      <c r="D27" s="17">
        <v>1</v>
      </c>
      <c r="E27" s="15" t="s">
        <v>72</v>
      </c>
      <c r="F27" s="54">
        <v>25000</v>
      </c>
      <c r="G27" s="55">
        <f t="shared" si="0"/>
        <v>25000</v>
      </c>
    </row>
    <row r="28" spans="2:7" x14ac:dyDescent="0.25">
      <c r="B28" s="29" t="s">
        <v>20</v>
      </c>
      <c r="C28" s="30"/>
      <c r="D28" s="30"/>
      <c r="E28" s="30"/>
      <c r="F28" s="31"/>
      <c r="G28" s="32">
        <f>SUM(G21:G27)</f>
        <v>2675000</v>
      </c>
    </row>
    <row r="29" spans="2:7" x14ac:dyDescent="0.25">
      <c r="B29" s="21"/>
      <c r="C29" s="21"/>
      <c r="D29" s="21"/>
      <c r="E29" s="21"/>
      <c r="F29" s="33"/>
      <c r="G29" s="33"/>
    </row>
    <row r="30" spans="2:7" x14ac:dyDescent="0.25">
      <c r="B30" s="27" t="s">
        <v>21</v>
      </c>
      <c r="C30" s="34"/>
      <c r="D30" s="34"/>
      <c r="E30" s="34"/>
      <c r="F30" s="28"/>
      <c r="G30" s="28"/>
    </row>
    <row r="31" spans="2:7" x14ac:dyDescent="0.25">
      <c r="B31" s="56" t="s">
        <v>14</v>
      </c>
      <c r="C31" s="52" t="s">
        <v>15</v>
      </c>
      <c r="D31" s="52" t="s">
        <v>16</v>
      </c>
      <c r="E31" s="56" t="s">
        <v>17</v>
      </c>
      <c r="F31" s="52" t="s">
        <v>18</v>
      </c>
      <c r="G31" s="56" t="s">
        <v>19</v>
      </c>
    </row>
    <row r="32" spans="2:7" x14ac:dyDescent="0.25">
      <c r="B32" s="53" t="s">
        <v>84</v>
      </c>
      <c r="C32" s="15" t="s">
        <v>101</v>
      </c>
      <c r="D32" s="17">
        <v>2</v>
      </c>
      <c r="E32" s="15" t="s">
        <v>62</v>
      </c>
      <c r="F32" s="54">
        <v>30000</v>
      </c>
      <c r="G32" s="55">
        <f t="shared" ref="G32:G33" si="1">F32*D32</f>
        <v>60000</v>
      </c>
    </row>
    <row r="33" spans="2:9" x14ac:dyDescent="0.25">
      <c r="B33" s="53" t="s">
        <v>85</v>
      </c>
      <c r="C33" s="15" t="s">
        <v>101</v>
      </c>
      <c r="D33" s="17">
        <v>1</v>
      </c>
      <c r="E33" s="15" t="s">
        <v>62</v>
      </c>
      <c r="F33" s="54">
        <v>30000</v>
      </c>
      <c r="G33" s="55">
        <f t="shared" si="1"/>
        <v>30000</v>
      </c>
    </row>
    <row r="34" spans="2:9" x14ac:dyDescent="0.25">
      <c r="B34" s="35" t="s">
        <v>22</v>
      </c>
      <c r="C34" s="36"/>
      <c r="D34" s="36"/>
      <c r="E34" s="36"/>
      <c r="F34" s="37"/>
      <c r="G34" s="57">
        <f>SUM(G32:G33)</f>
        <v>90000</v>
      </c>
    </row>
    <row r="35" spans="2:9" x14ac:dyDescent="0.25">
      <c r="B35" s="21"/>
      <c r="C35" s="21"/>
      <c r="D35" s="21"/>
      <c r="E35" s="21"/>
      <c r="F35" s="33"/>
      <c r="G35" s="33"/>
    </row>
    <row r="36" spans="2:9" x14ac:dyDescent="0.25">
      <c r="B36" s="27" t="s">
        <v>23</v>
      </c>
      <c r="C36" s="34"/>
      <c r="D36" s="34"/>
      <c r="E36" s="34"/>
      <c r="F36" s="28"/>
      <c r="G36" s="28"/>
    </row>
    <row r="37" spans="2:9" x14ac:dyDescent="0.25">
      <c r="B37" s="56" t="s">
        <v>14</v>
      </c>
      <c r="C37" s="56" t="s">
        <v>15</v>
      </c>
      <c r="D37" s="56" t="s">
        <v>16</v>
      </c>
      <c r="E37" s="56" t="s">
        <v>17</v>
      </c>
      <c r="F37" s="52" t="s">
        <v>18</v>
      </c>
      <c r="G37" s="56" t="s">
        <v>19</v>
      </c>
    </row>
    <row r="38" spans="2:9" x14ac:dyDescent="0.25">
      <c r="B38" s="53" t="s">
        <v>24</v>
      </c>
      <c r="C38" s="15" t="s">
        <v>102</v>
      </c>
      <c r="D38" s="92">
        <f>40000/F38</f>
        <v>0.125</v>
      </c>
      <c r="E38" s="15" t="s">
        <v>74</v>
      </c>
      <c r="F38" s="54">
        <v>320000</v>
      </c>
      <c r="G38" s="58">
        <f>D38*F38</f>
        <v>40000</v>
      </c>
      <c r="I38" s="19">
        <v>40000</v>
      </c>
    </row>
    <row r="39" spans="2:9" x14ac:dyDescent="0.25">
      <c r="B39" s="53" t="s">
        <v>68</v>
      </c>
      <c r="C39" s="15" t="s">
        <v>102</v>
      </c>
      <c r="D39" s="92">
        <f>80000/F39</f>
        <v>0.25</v>
      </c>
      <c r="E39" s="15" t="s">
        <v>74</v>
      </c>
      <c r="F39" s="54">
        <v>320000</v>
      </c>
      <c r="G39" s="58">
        <f>D39*F39</f>
        <v>80000</v>
      </c>
      <c r="I39" s="19">
        <v>80000</v>
      </c>
    </row>
    <row r="40" spans="2:9" x14ac:dyDescent="0.25">
      <c r="B40" s="53" t="s">
        <v>86</v>
      </c>
      <c r="C40" s="15" t="s">
        <v>102</v>
      </c>
      <c r="D40" s="92">
        <f>300000/F40</f>
        <v>0.9375</v>
      </c>
      <c r="E40" s="15" t="s">
        <v>62</v>
      </c>
      <c r="F40" s="54">
        <v>320000</v>
      </c>
      <c r="G40" s="58">
        <f>D40*F40</f>
        <v>300000</v>
      </c>
      <c r="I40" s="19">
        <v>30000</v>
      </c>
    </row>
    <row r="41" spans="2:9" x14ac:dyDescent="0.25">
      <c r="B41" s="29" t="s">
        <v>25</v>
      </c>
      <c r="C41" s="30"/>
      <c r="D41" s="30"/>
      <c r="E41" s="30"/>
      <c r="F41" s="31"/>
      <c r="G41" s="32">
        <f>SUM(G38:G40)</f>
        <v>420000</v>
      </c>
    </row>
    <row r="42" spans="2:9" x14ac:dyDescent="0.25">
      <c r="B42" s="21"/>
      <c r="C42" s="21"/>
      <c r="D42" s="21"/>
      <c r="E42" s="21"/>
      <c r="F42" s="33"/>
      <c r="G42" s="33"/>
    </row>
    <row r="43" spans="2:9" x14ac:dyDescent="0.25">
      <c r="B43" s="27" t="s">
        <v>26</v>
      </c>
      <c r="C43" s="34"/>
      <c r="D43" s="34"/>
      <c r="E43" s="34"/>
      <c r="F43" s="28"/>
      <c r="G43" s="28"/>
    </row>
    <row r="44" spans="2:9" ht="24" x14ac:dyDescent="0.25">
      <c r="B44" s="52" t="s">
        <v>27</v>
      </c>
      <c r="C44" s="52" t="s">
        <v>28</v>
      </c>
      <c r="D44" s="52" t="s">
        <v>29</v>
      </c>
      <c r="E44" s="52" t="s">
        <v>17</v>
      </c>
      <c r="F44" s="52" t="s">
        <v>18</v>
      </c>
      <c r="G44" s="52" t="s">
        <v>19</v>
      </c>
    </row>
    <row r="45" spans="2:9" x14ac:dyDescent="0.25">
      <c r="B45" s="53" t="s">
        <v>87</v>
      </c>
      <c r="C45" s="18" t="s">
        <v>31</v>
      </c>
      <c r="D45" s="17">
        <v>50</v>
      </c>
      <c r="E45" s="15" t="s">
        <v>72</v>
      </c>
      <c r="F45" s="59">
        <v>18000</v>
      </c>
      <c r="G45" s="61">
        <f t="shared" ref="G45:G56" si="2">F45*D45</f>
        <v>900000</v>
      </c>
    </row>
    <row r="46" spans="2:9" x14ac:dyDescent="0.25">
      <c r="B46" s="60" t="s">
        <v>30</v>
      </c>
      <c r="C46" s="18"/>
      <c r="D46" s="17"/>
      <c r="E46" s="15"/>
      <c r="F46" s="59"/>
      <c r="G46" s="61"/>
    </row>
    <row r="47" spans="2:9" x14ac:dyDescent="0.25">
      <c r="B47" s="53" t="s">
        <v>88</v>
      </c>
      <c r="C47" s="18" t="s">
        <v>31</v>
      </c>
      <c r="D47" s="17">
        <v>1000</v>
      </c>
      <c r="E47" s="15" t="s">
        <v>89</v>
      </c>
      <c r="F47" s="59">
        <v>60</v>
      </c>
      <c r="G47" s="61">
        <f t="shared" si="2"/>
        <v>60000</v>
      </c>
    </row>
    <row r="48" spans="2:9" x14ac:dyDescent="0.25">
      <c r="B48" s="53" t="s">
        <v>63</v>
      </c>
      <c r="C48" s="18" t="s">
        <v>31</v>
      </c>
      <c r="D48" s="17">
        <v>200</v>
      </c>
      <c r="E48" s="15" t="s">
        <v>72</v>
      </c>
      <c r="F48" s="59">
        <v>350</v>
      </c>
      <c r="G48" s="61">
        <f t="shared" si="2"/>
        <v>70000</v>
      </c>
    </row>
    <row r="49" spans="2:7" x14ac:dyDescent="0.25">
      <c r="B49" s="53" t="s">
        <v>90</v>
      </c>
      <c r="C49" s="18" t="s">
        <v>31</v>
      </c>
      <c r="D49" s="17">
        <v>200</v>
      </c>
      <c r="E49" s="15" t="s">
        <v>72</v>
      </c>
      <c r="F49" s="59">
        <v>260</v>
      </c>
      <c r="G49" s="61">
        <f t="shared" si="2"/>
        <v>52000</v>
      </c>
    </row>
    <row r="50" spans="2:7" x14ac:dyDescent="0.25">
      <c r="B50" s="60" t="s">
        <v>70</v>
      </c>
      <c r="C50" s="18"/>
      <c r="D50" s="17"/>
      <c r="E50" s="15"/>
      <c r="F50" s="59"/>
      <c r="G50" s="61"/>
    </row>
    <row r="51" spans="2:7" x14ac:dyDescent="0.25">
      <c r="B51" s="53" t="s">
        <v>91</v>
      </c>
      <c r="C51" s="18" t="s">
        <v>92</v>
      </c>
      <c r="D51" s="17">
        <v>2</v>
      </c>
      <c r="E51" s="15" t="s">
        <v>72</v>
      </c>
      <c r="F51" s="59">
        <v>20000</v>
      </c>
      <c r="G51" s="61">
        <f t="shared" si="2"/>
        <v>40000</v>
      </c>
    </row>
    <row r="52" spans="2:7" x14ac:dyDescent="0.25">
      <c r="B52" s="53" t="s">
        <v>93</v>
      </c>
      <c r="C52" s="18" t="s">
        <v>92</v>
      </c>
      <c r="D52" s="17">
        <v>1</v>
      </c>
      <c r="E52" s="15" t="s">
        <v>72</v>
      </c>
      <c r="F52" s="59">
        <v>35160</v>
      </c>
      <c r="G52" s="61">
        <f t="shared" si="2"/>
        <v>35160</v>
      </c>
    </row>
    <row r="53" spans="2:7" x14ac:dyDescent="0.25">
      <c r="B53" s="60" t="s">
        <v>64</v>
      </c>
      <c r="C53" s="18"/>
      <c r="D53" s="17"/>
      <c r="E53" s="15"/>
      <c r="F53" s="59"/>
      <c r="G53" s="61"/>
    </row>
    <row r="54" spans="2:7" x14ac:dyDescent="0.25">
      <c r="B54" s="53" t="s">
        <v>94</v>
      </c>
      <c r="C54" s="18" t="s">
        <v>92</v>
      </c>
      <c r="D54" s="17">
        <v>1</v>
      </c>
      <c r="E54" s="15" t="s">
        <v>72</v>
      </c>
      <c r="F54" s="59">
        <v>71000</v>
      </c>
      <c r="G54" s="61">
        <f t="shared" si="2"/>
        <v>71000</v>
      </c>
    </row>
    <row r="55" spans="2:7" x14ac:dyDescent="0.25">
      <c r="B55" s="60" t="s">
        <v>65</v>
      </c>
      <c r="C55" s="18"/>
      <c r="D55" s="17"/>
      <c r="E55" s="15"/>
      <c r="F55" s="59"/>
      <c r="G55" s="61"/>
    </row>
    <row r="56" spans="2:7" x14ac:dyDescent="0.25">
      <c r="B56" s="53" t="s">
        <v>95</v>
      </c>
      <c r="C56" s="18" t="s">
        <v>92</v>
      </c>
      <c r="D56" s="17">
        <v>1</v>
      </c>
      <c r="E56" s="15" t="s">
        <v>72</v>
      </c>
      <c r="F56" s="59">
        <v>12200</v>
      </c>
      <c r="G56" s="61">
        <f t="shared" si="2"/>
        <v>12200</v>
      </c>
    </row>
    <row r="57" spans="2:7" x14ac:dyDescent="0.25">
      <c r="B57" s="38" t="s">
        <v>32</v>
      </c>
      <c r="C57" s="39"/>
      <c r="D57" s="39"/>
      <c r="E57" s="39"/>
      <c r="F57" s="40"/>
      <c r="G57" s="41">
        <f>SUM(G45:G56)</f>
        <v>1240360</v>
      </c>
    </row>
    <row r="58" spans="2:7" x14ac:dyDescent="0.25">
      <c r="B58" s="21"/>
      <c r="C58" s="21"/>
      <c r="D58" s="21"/>
      <c r="E58" s="42"/>
      <c r="F58" s="33"/>
      <c r="G58" s="33"/>
    </row>
    <row r="59" spans="2:7" x14ac:dyDescent="0.25">
      <c r="B59" s="27" t="s">
        <v>33</v>
      </c>
      <c r="C59" s="34"/>
      <c r="D59" s="34"/>
      <c r="E59" s="34"/>
      <c r="F59" s="28"/>
      <c r="G59" s="28"/>
    </row>
    <row r="60" spans="2:7" ht="24" x14ac:dyDescent="0.25">
      <c r="B60" s="56" t="s">
        <v>34</v>
      </c>
      <c r="C60" s="52" t="s">
        <v>28</v>
      </c>
      <c r="D60" s="52" t="s">
        <v>29</v>
      </c>
      <c r="E60" s="56" t="s">
        <v>17</v>
      </c>
      <c r="F60" s="52" t="s">
        <v>18</v>
      </c>
      <c r="G60" s="56" t="s">
        <v>19</v>
      </c>
    </row>
    <row r="61" spans="2:7" x14ac:dyDescent="0.25">
      <c r="B61" s="62" t="s">
        <v>96</v>
      </c>
      <c r="C61" s="15" t="s">
        <v>15</v>
      </c>
      <c r="D61" s="15">
        <v>3</v>
      </c>
      <c r="E61" s="15" t="s">
        <v>97</v>
      </c>
      <c r="F61" s="59">
        <v>25000</v>
      </c>
      <c r="G61" s="63">
        <f>+F61*D61</f>
        <v>75000</v>
      </c>
    </row>
    <row r="62" spans="2:7" x14ac:dyDescent="0.25">
      <c r="B62" s="38" t="s">
        <v>35</v>
      </c>
      <c r="C62" s="39"/>
      <c r="D62" s="39"/>
      <c r="E62" s="39"/>
      <c r="F62" s="40"/>
      <c r="G62" s="41">
        <f>SUM(G61:G61)</f>
        <v>75000</v>
      </c>
    </row>
    <row r="63" spans="2:7" x14ac:dyDescent="0.25">
      <c r="B63" s="21"/>
      <c r="C63" s="21"/>
      <c r="D63" s="21"/>
      <c r="E63" s="21"/>
      <c r="F63" s="33"/>
      <c r="G63" s="33"/>
    </row>
    <row r="64" spans="2:7" x14ac:dyDescent="0.25">
      <c r="B64" s="64" t="s">
        <v>36</v>
      </c>
      <c r="C64" s="65"/>
      <c r="D64" s="65"/>
      <c r="E64" s="65"/>
      <c r="F64" s="65"/>
      <c r="G64" s="66">
        <f>G28+G34+G41+G57+G62</f>
        <v>4500360</v>
      </c>
    </row>
    <row r="65" spans="2:7" x14ac:dyDescent="0.25">
      <c r="B65" s="67" t="s">
        <v>37</v>
      </c>
      <c r="C65" s="44"/>
      <c r="D65" s="44"/>
      <c r="E65" s="44"/>
      <c r="F65" s="44"/>
      <c r="G65" s="68">
        <f>G64*0.05</f>
        <v>225018</v>
      </c>
    </row>
    <row r="66" spans="2:7" x14ac:dyDescent="0.25">
      <c r="B66" s="69" t="s">
        <v>38</v>
      </c>
      <c r="C66" s="43"/>
      <c r="D66" s="43"/>
      <c r="E66" s="43"/>
      <c r="F66" s="43"/>
      <c r="G66" s="70">
        <f>G65+G64</f>
        <v>4725378</v>
      </c>
    </row>
    <row r="67" spans="2:7" x14ac:dyDescent="0.25">
      <c r="B67" s="67" t="s">
        <v>39</v>
      </c>
      <c r="C67" s="44"/>
      <c r="D67" s="44"/>
      <c r="E67" s="44"/>
      <c r="F67" s="44"/>
      <c r="G67" s="68">
        <f>G12</f>
        <v>15000000</v>
      </c>
    </row>
    <row r="68" spans="2:7" x14ac:dyDescent="0.25">
      <c r="B68" s="71" t="s">
        <v>40</v>
      </c>
      <c r="C68" s="72"/>
      <c r="D68" s="72"/>
      <c r="E68" s="72"/>
      <c r="F68" s="72"/>
      <c r="G68" s="73">
        <f>G67-G66</f>
        <v>10274622</v>
      </c>
    </row>
    <row r="69" spans="2:7" x14ac:dyDescent="0.25">
      <c r="B69" s="6" t="s">
        <v>41</v>
      </c>
      <c r="C69" s="7"/>
      <c r="D69" s="7"/>
      <c r="E69" s="7"/>
      <c r="F69" s="7"/>
      <c r="G69" s="3"/>
    </row>
    <row r="70" spans="2:7" x14ac:dyDescent="0.25">
      <c r="B70" s="8"/>
      <c r="C70" s="7"/>
      <c r="D70" s="7"/>
      <c r="E70" s="7"/>
      <c r="F70" s="7"/>
      <c r="G70" s="3"/>
    </row>
    <row r="71" spans="2:7" x14ac:dyDescent="0.25">
      <c r="B71" s="45" t="s">
        <v>42</v>
      </c>
      <c r="C71" s="5"/>
      <c r="D71" s="5"/>
      <c r="E71" s="5"/>
      <c r="F71" s="5"/>
      <c r="G71" s="3"/>
    </row>
    <row r="72" spans="2:7" x14ac:dyDescent="0.25">
      <c r="B72" s="74" t="s">
        <v>43</v>
      </c>
      <c r="C72" s="75"/>
      <c r="D72" s="75"/>
      <c r="E72" s="75"/>
      <c r="F72" s="75"/>
      <c r="G72" s="76"/>
    </row>
    <row r="73" spans="2:7" x14ac:dyDescent="0.25">
      <c r="B73" s="77" t="s">
        <v>44</v>
      </c>
      <c r="C73" s="5"/>
      <c r="D73" s="5"/>
      <c r="E73" s="5"/>
      <c r="F73" s="5"/>
      <c r="G73" s="78"/>
    </row>
    <row r="74" spans="2:7" x14ac:dyDescent="0.25">
      <c r="B74" s="77" t="s">
        <v>45</v>
      </c>
      <c r="C74" s="5"/>
      <c r="D74" s="5"/>
      <c r="E74" s="5"/>
      <c r="F74" s="5"/>
      <c r="G74" s="78"/>
    </row>
    <row r="75" spans="2:7" x14ac:dyDescent="0.25">
      <c r="B75" s="77" t="s">
        <v>46</v>
      </c>
      <c r="C75" s="5"/>
      <c r="D75" s="5"/>
      <c r="E75" s="5"/>
      <c r="F75" s="5"/>
      <c r="G75" s="78"/>
    </row>
    <row r="76" spans="2:7" x14ac:dyDescent="0.25">
      <c r="B76" s="77" t="s">
        <v>47</v>
      </c>
      <c r="C76" s="5"/>
      <c r="D76" s="5"/>
      <c r="E76" s="5"/>
      <c r="F76" s="5"/>
      <c r="G76" s="78"/>
    </row>
    <row r="77" spans="2:7" x14ac:dyDescent="0.25">
      <c r="B77" s="79" t="s">
        <v>48</v>
      </c>
      <c r="C77" s="80"/>
      <c r="D77" s="80"/>
      <c r="E77" s="80"/>
      <c r="F77" s="80"/>
      <c r="G77" s="81"/>
    </row>
    <row r="78" spans="2:7" x14ac:dyDescent="0.25">
      <c r="B78" s="10"/>
      <c r="C78" s="5"/>
      <c r="D78" s="5"/>
      <c r="E78" s="5"/>
      <c r="F78" s="5"/>
      <c r="G78" s="3"/>
    </row>
    <row r="79" spans="2:7" x14ac:dyDescent="0.25">
      <c r="B79" s="95" t="s">
        <v>49</v>
      </c>
      <c r="C79" s="96"/>
      <c r="D79" s="46"/>
      <c r="E79" s="1"/>
      <c r="F79" s="1"/>
      <c r="G79" s="3"/>
    </row>
    <row r="80" spans="2:7" x14ac:dyDescent="0.25">
      <c r="B80" s="82" t="s">
        <v>34</v>
      </c>
      <c r="C80" s="82" t="s">
        <v>50</v>
      </c>
      <c r="D80" s="83" t="s">
        <v>51</v>
      </c>
      <c r="E80" s="1"/>
      <c r="F80" s="1"/>
      <c r="G80" s="3"/>
    </row>
    <row r="81" spans="2:7" x14ac:dyDescent="0.25">
      <c r="B81" s="84" t="s">
        <v>52</v>
      </c>
      <c r="C81" s="85">
        <f>G28</f>
        <v>2675000</v>
      </c>
      <c r="D81" s="86">
        <f>(C81/C87)</f>
        <v>0.56609227875526569</v>
      </c>
      <c r="E81" s="1"/>
      <c r="F81" s="1"/>
      <c r="G81" s="3"/>
    </row>
    <row r="82" spans="2:7" x14ac:dyDescent="0.25">
      <c r="B82" s="84" t="s">
        <v>53</v>
      </c>
      <c r="C82" s="87">
        <f>G34</f>
        <v>90000</v>
      </c>
      <c r="D82" s="86">
        <f>(C82/C87)</f>
        <v>1.9046095359990248E-2</v>
      </c>
      <c r="E82" s="1"/>
      <c r="F82" s="1"/>
      <c r="G82" s="3"/>
    </row>
    <row r="83" spans="2:7" x14ac:dyDescent="0.25">
      <c r="B83" s="84" t="s">
        <v>54</v>
      </c>
      <c r="C83" s="85">
        <f>G41</f>
        <v>420000</v>
      </c>
      <c r="D83" s="86">
        <f>(C83/C87)</f>
        <v>8.8881778346621157E-2</v>
      </c>
      <c r="E83" s="1"/>
      <c r="F83" s="1"/>
      <c r="G83" s="3"/>
    </row>
    <row r="84" spans="2:7" x14ac:dyDescent="0.25">
      <c r="B84" s="84" t="s">
        <v>27</v>
      </c>
      <c r="C84" s="85">
        <f>G57</f>
        <v>1240360</v>
      </c>
      <c r="D84" s="86">
        <f>(C84/C87)</f>
        <v>0.26248905378575005</v>
      </c>
      <c r="E84" s="1"/>
      <c r="F84" s="1"/>
      <c r="G84" s="3"/>
    </row>
    <row r="85" spans="2:7" x14ac:dyDescent="0.25">
      <c r="B85" s="84" t="s">
        <v>55</v>
      </c>
      <c r="C85" s="88">
        <f>G62</f>
        <v>75000</v>
      </c>
      <c r="D85" s="86">
        <f>(C85/C87)</f>
        <v>1.5871746133325208E-2</v>
      </c>
      <c r="E85" s="2"/>
      <c r="F85" s="2"/>
      <c r="G85" s="3"/>
    </row>
    <row r="86" spans="2:7" x14ac:dyDescent="0.25">
      <c r="B86" s="84" t="s">
        <v>56</v>
      </c>
      <c r="C86" s="88">
        <f>G65</f>
        <v>225018</v>
      </c>
      <c r="D86" s="86">
        <f>(C86/C87)</f>
        <v>4.7619047619047616E-2</v>
      </c>
      <c r="E86" s="2"/>
      <c r="F86" s="2"/>
      <c r="G86" s="3"/>
    </row>
    <row r="87" spans="2:7" x14ac:dyDescent="0.25">
      <c r="B87" s="82" t="s">
        <v>57</v>
      </c>
      <c r="C87" s="89">
        <f>SUM(C81:C86)</f>
        <v>4725378</v>
      </c>
      <c r="D87" s="90">
        <f>SUM(D81:D86)</f>
        <v>1</v>
      </c>
      <c r="E87" s="2"/>
      <c r="F87" s="2"/>
      <c r="G87" s="3"/>
    </row>
    <row r="88" spans="2:7" x14ac:dyDescent="0.25">
      <c r="B88" s="8"/>
      <c r="C88" s="7"/>
      <c r="D88" s="7"/>
      <c r="E88" s="7"/>
      <c r="F88" s="7"/>
      <c r="G88" s="3"/>
    </row>
    <row r="89" spans="2:7" x14ac:dyDescent="0.25">
      <c r="B89" s="9"/>
      <c r="C89" s="7"/>
      <c r="D89" s="7"/>
      <c r="E89" s="7"/>
      <c r="F89" s="7"/>
      <c r="G89" s="3"/>
    </row>
    <row r="90" spans="2:7" x14ac:dyDescent="0.25">
      <c r="B90" s="14"/>
      <c r="C90" s="13" t="s">
        <v>98</v>
      </c>
      <c r="D90" s="14"/>
      <c r="E90" s="14"/>
      <c r="F90" s="2"/>
      <c r="G90" s="3"/>
    </row>
    <row r="91" spans="2:7" x14ac:dyDescent="0.25">
      <c r="B91" s="82" t="s">
        <v>66</v>
      </c>
      <c r="C91" s="91">
        <v>55000</v>
      </c>
      <c r="D91" s="91">
        <v>60000</v>
      </c>
      <c r="E91" s="91">
        <v>65000</v>
      </c>
      <c r="F91" s="12"/>
      <c r="G91" s="4"/>
    </row>
    <row r="92" spans="2:7" x14ac:dyDescent="0.25">
      <c r="B92" s="82" t="s">
        <v>67</v>
      </c>
      <c r="C92" s="89">
        <f>(G66/C91)</f>
        <v>85.915963636363642</v>
      </c>
      <c r="D92" s="89">
        <f>(G66/D91)</f>
        <v>78.756299999999996</v>
      </c>
      <c r="E92" s="89">
        <f>(G66/E91)</f>
        <v>72.698123076923082</v>
      </c>
      <c r="F92" s="12"/>
      <c r="G92" s="4"/>
    </row>
    <row r="93" spans="2:7" x14ac:dyDescent="0.25">
      <c r="B93" s="11" t="s">
        <v>58</v>
      </c>
      <c r="C93" s="5"/>
      <c r="D93" s="5"/>
      <c r="E93" s="5"/>
      <c r="F93" s="5"/>
      <c r="G93" s="5"/>
    </row>
  </sheetData>
  <mergeCells count="9">
    <mergeCell ref="B17:G17"/>
    <mergeCell ref="B79:C79"/>
    <mergeCell ref="E12:F1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2021-02-16T02:02:41Z</dcterms:modified>
</cp:coreProperties>
</file>