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Los Andes\"/>
    </mc:Choice>
  </mc:AlternateContent>
  <bookViews>
    <workbookView xWindow="0" yWindow="0" windowWidth="20490" windowHeight="7155"/>
  </bookViews>
  <sheets>
    <sheet name="Durazno conserve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G21" i="1" l="1"/>
  <c r="G22" i="1"/>
  <c r="G23" i="1"/>
  <c r="G24" i="1"/>
  <c r="G26" i="1" s="1"/>
  <c r="G25" i="1"/>
  <c r="G35" i="1"/>
  <c r="G36" i="1"/>
  <c r="G37" i="1"/>
  <c r="G43" i="1"/>
  <c r="G44" i="1"/>
  <c r="G47" i="1"/>
  <c r="G48" i="1"/>
  <c r="G49" i="1"/>
  <c r="G50" i="1"/>
  <c r="G52" i="1"/>
  <c r="G54" i="1"/>
  <c r="G55" i="1"/>
  <c r="G57" i="1"/>
  <c r="G64" i="1"/>
  <c r="G12" i="1"/>
  <c r="G69" i="1" s="1"/>
  <c r="G38" i="1" l="1"/>
  <c r="G59" i="1"/>
  <c r="C83" i="1"/>
  <c r="C89" i="1" s="1"/>
  <c r="D87" i="1" s="1"/>
  <c r="G66" i="1"/>
  <c r="G67" i="1" s="1"/>
  <c r="G68" i="1" s="1"/>
  <c r="G70" i="1" s="1"/>
  <c r="D88" i="1"/>
  <c r="D85" i="1" l="1"/>
  <c r="D86" i="1"/>
  <c r="D89" i="1" s="1"/>
  <c r="D83" i="1"/>
  <c r="E95" i="1"/>
  <c r="D95" i="1"/>
  <c r="C95" i="1"/>
</calcChain>
</file>

<file path=xl/sharedStrings.xml><?xml version="1.0" encoding="utf-8"?>
<sst xmlns="http://schemas.openxmlformats.org/spreadsheetml/2006/main" count="165" uniqueCount="122">
  <si>
    <t>RUBRO O CULTIVO</t>
  </si>
  <si>
    <t>DURAZNO CONSERVERO</t>
  </si>
  <si>
    <t>RENDIMIENTO (kg/Há.)</t>
  </si>
  <si>
    <t>VARIEDAD</t>
  </si>
  <si>
    <t>LOADELL, CARSON,ANDROSS, ROSS PEACH, DR. DAVIS, KAKAMA.</t>
  </si>
  <si>
    <t>FECHA ESTIMADA  PRECIO VENTA</t>
  </si>
  <si>
    <t>Enero-Febrero</t>
  </si>
  <si>
    <t>NIVEL TECNOLÓGICO</t>
  </si>
  <si>
    <t>Medio</t>
  </si>
  <si>
    <t>PRECIO ESPERADO ($/kg)</t>
  </si>
  <si>
    <t>REGIÓN</t>
  </si>
  <si>
    <t>Valparaíso</t>
  </si>
  <si>
    <t>INGRESO ESPERADO, con IVA ($)</t>
  </si>
  <si>
    <t>AGENCIA DE ÁREA</t>
  </si>
  <si>
    <t>Los Andes</t>
  </si>
  <si>
    <t>DESTINO PRODUCCION</t>
  </si>
  <si>
    <t>Conserveras mercado interno. Intermediarios, huesillos</t>
  </si>
  <si>
    <t>COMUNA/LOCALIDAD</t>
  </si>
  <si>
    <t>Calle Larga, San Esteban, Los Andes</t>
  </si>
  <si>
    <t>FECHA DE COSECHA</t>
  </si>
  <si>
    <t>FECHA PRECIO INSUMOS</t>
  </si>
  <si>
    <t>CONTINGENCIA</t>
  </si>
  <si>
    <t>Sequía, heladas, lluvias primaverales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</si>
  <si>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</si>
  <si>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</si>
  <si>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</si>
  <si>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</si>
  <si>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</si>
  <si>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</si>
  <si>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</si>
  <si>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</si>
  <si>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Poda </t>
  </si>
  <si>
    <t>Plantas</t>
  </si>
  <si>
    <t>Jun-Jul</t>
  </si>
  <si>
    <t>Raleo</t>
  </si>
  <si>
    <t>Octubre</t>
  </si>
  <si>
    <t>Riegos</t>
  </si>
  <si>
    <t>JH</t>
  </si>
  <si>
    <t>Sep-mar</t>
  </si>
  <si>
    <t>Labores complementarias</t>
  </si>
  <si>
    <t>Mayo - Abril</t>
  </si>
  <si>
    <t>Cosecha</t>
  </si>
  <si>
    <t>Bins</t>
  </si>
  <si>
    <t>Feb-Mar</t>
  </si>
  <si>
    <t>Subtotal Jornadas Hombre</t>
  </si>
  <si>
    <t>JORNADAS ANIMAL</t>
  </si>
  <si>
    <t>Subtotal Jornadas Animal</t>
  </si>
  <si>
    <t>MAQUINARIA</t>
  </si>
  <si>
    <t>Rastrajes</t>
  </si>
  <si>
    <t>JM</t>
  </si>
  <si>
    <t>May-Oct</t>
  </si>
  <si>
    <t>Surcadura</t>
  </si>
  <si>
    <t>Aplicación pesticidas</t>
  </si>
  <si>
    <t>Ago-Abri</t>
  </si>
  <si>
    <t>Dic-Ene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</si>
  <si>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</si>
  <si>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</si>
  <si>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</si>
  <si>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</si>
  <si>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</si>
  <si>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</si>
  <si>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</si>
  <si>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Kg.</t>
  </si>
  <si>
    <t>Sep-Mar</t>
  </si>
  <si>
    <t>Muriato de potasio</t>
  </si>
  <si>
    <t>Julio</t>
  </si>
  <si>
    <t>Abono Foliar - Zinc</t>
  </si>
  <si>
    <t>Lts</t>
  </si>
  <si>
    <t>Otubre</t>
  </si>
  <si>
    <t>INSECTICIDAS</t>
  </si>
  <si>
    <t>Clorpirifos</t>
  </si>
  <si>
    <t>Lt.</t>
  </si>
  <si>
    <t>Citroliv</t>
  </si>
  <si>
    <t>Punto 70 WP</t>
  </si>
  <si>
    <t>Sep-Nov</t>
  </si>
  <si>
    <t>Lambdacyhalotrina</t>
  </si>
  <si>
    <t>Nov-Ene</t>
  </si>
  <si>
    <t>ACARICIDA</t>
  </si>
  <si>
    <t>Abamectina</t>
  </si>
  <si>
    <t>FUNGICIDAS</t>
  </si>
  <si>
    <t>Topas</t>
  </si>
  <si>
    <t>Septiembre</t>
  </si>
  <si>
    <t>Oxicup, Cobre Nordox, Hidroxido de Cobre</t>
  </si>
  <si>
    <t>Abr-Sep</t>
  </si>
  <si>
    <t>HERBICIDA</t>
  </si>
  <si>
    <t>Roundup-Glifosato</t>
  </si>
  <si>
    <t>Ene-Dic</t>
  </si>
  <si>
    <t>Mcpa Sal Potásica</t>
  </si>
  <si>
    <t>Lt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</si>
  <si>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</si>
  <si>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</si>
  <si>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</si>
  <si>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</si>
  <si>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</si>
  <si>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</si>
  <si>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</si>
  <si>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</si>
  <si>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</si>
  <si>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</si>
  <si>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</si>
  <si>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</si>
  <si>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</si>
  <si>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</si>
  <si>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</si>
  <si>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</si>
  <si>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</si>
  <si>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</si>
  <si>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</si>
  <si>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</si>
  <si>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</si>
  <si>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</si>
  <si>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</si>
  <si>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</si>
  <si>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</si>
  <si>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</si>
  <si>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($/ha)</t>
  </si>
  <si>
    <t>Pesimista</t>
  </si>
  <si>
    <t>Normal</t>
  </si>
  <si>
    <t>Optimista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</si>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</sst>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&quot; &quot;* #,##0.00&quot; &quot;;&quot;-&quot;* #,##0.00&quot; &quot;;&quot; &quot;* &quot;-&quot;??&quot; &quot;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0.0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7"/>
      <color theme="0" tint="-0.89999084444715716"/>
      <name val="Calibri"/>
      <family val="2"/>
    </font>
    <font>
      <b/>
      <sz val="7"/>
      <color rgb="FFFFFFFF"/>
      <name val="Calibri"/>
      <family val="2"/>
      <charset val="1"/>
    </font>
    <font>
      <b/>
      <sz val="7"/>
      <color rgb="FFFEFEFE"/>
      <name val="Calibri"/>
      <family val="2"/>
      <charset val="1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6B0A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/>
      <bottom style="thin">
        <color indexed="10"/>
      </bottom>
      <diagonal/>
    </border>
    <border>
      <left style="thin">
        <color indexed="10"/>
      </left>
      <right style="thin">
        <color theme="3"/>
      </right>
      <top style="thin">
        <color indexed="10"/>
      </top>
      <bottom style="thin">
        <color indexed="10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theme="3"/>
      </right>
      <top/>
      <bottom/>
      <diagonal/>
    </border>
    <border>
      <left style="thin">
        <color indexed="10"/>
      </left>
      <right style="thin">
        <color theme="3"/>
      </right>
      <top style="thin">
        <color indexed="10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10"/>
      </left>
      <right style="thin">
        <color theme="3"/>
      </right>
      <top/>
      <bottom style="thin">
        <color indexed="10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/>
      <right/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 style="thin">
        <color theme="3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theme="3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theme="3"/>
      </top>
      <bottom/>
      <diagonal/>
    </border>
    <border>
      <left style="thin">
        <color indexed="10"/>
      </left>
      <right/>
      <top style="thin">
        <color indexed="10"/>
      </top>
      <bottom style="thin">
        <color theme="3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theme="3"/>
      </left>
      <right style="thin">
        <color theme="3"/>
      </right>
      <top/>
      <bottom style="thin">
        <color indexed="10"/>
      </bottom>
      <diagonal/>
    </border>
    <border>
      <left/>
      <right style="thin">
        <color theme="3"/>
      </right>
      <top style="thin">
        <color indexed="10"/>
      </top>
      <bottom/>
      <diagonal/>
    </border>
    <border>
      <left style="thin">
        <color theme="3"/>
      </left>
      <right style="thin">
        <color theme="3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1" fontId="24" fillId="0" borderId="0" applyFont="0" applyFill="0" applyBorder="0" applyAlignment="0" applyProtection="0"/>
  </cellStyleXfs>
  <cellXfs count="17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2" fillId="2" borderId="5" xfId="0" applyFont="1" applyFill="1" applyBorder="1" applyAlignment="1"/>
    <xf numFmtId="3" fontId="2" fillId="2" borderId="4" xfId="0" applyNumberFormat="1" applyFont="1" applyFill="1" applyBorder="1" applyAlignment="1"/>
    <xf numFmtId="0" fontId="5" fillId="2" borderId="5" xfId="0" applyFont="1" applyFill="1" applyBorder="1" applyAlignment="1"/>
    <xf numFmtId="49" fontId="4" fillId="2" borderId="4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/>
    <xf numFmtId="3" fontId="4" fillId="2" borderId="4" xfId="0" applyNumberFormat="1" applyFont="1" applyFill="1" applyBorder="1" applyAlignment="1">
      <alignment horizontal="right" wrapText="1"/>
    </xf>
    <xf numFmtId="14" fontId="2" fillId="2" borderId="6" xfId="0" applyNumberFormat="1" applyFont="1" applyFill="1" applyBorder="1" applyAlignment="1"/>
    <xf numFmtId="0" fontId="2" fillId="2" borderId="2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0" fillId="2" borderId="7" xfId="0" applyFont="1" applyFill="1" applyBorder="1" applyAlignment="1"/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 applyAlignment="1"/>
    <xf numFmtId="0" fontId="1" fillId="5" borderId="9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0" fillId="2" borderId="10" xfId="0" applyFont="1" applyFill="1" applyBorder="1" applyAlignment="1"/>
    <xf numFmtId="0" fontId="14" fillId="7" borderId="12" xfId="0" applyFont="1" applyFill="1" applyBorder="1" applyAlignment="1"/>
    <xf numFmtId="49" fontId="12" fillId="8" borderId="13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12" fillId="2" borderId="4" xfId="0" applyNumberFormat="1" applyFont="1" applyFill="1" applyBorder="1" applyAlignment="1">
      <alignment vertical="center"/>
    </xf>
    <xf numFmtId="167" fontId="12" fillId="2" borderId="4" xfId="0" applyNumberFormat="1" applyFont="1" applyFill="1" applyBorder="1" applyAlignment="1">
      <alignment vertical="center"/>
    </xf>
    <xf numFmtId="0" fontId="9" fillId="7" borderId="12" xfId="0" applyFont="1" applyFill="1" applyBorder="1" applyAlignment="1">
      <alignment vertical="center"/>
    </xf>
    <xf numFmtId="166" fontId="1" fillId="2" borderId="12" xfId="0" applyNumberFormat="1" applyFont="1" applyFill="1" applyBorder="1" applyAlignment="1">
      <alignment vertical="center"/>
    </xf>
    <xf numFmtId="166" fontId="16" fillId="2" borderId="12" xfId="0" applyNumberFormat="1" applyFont="1" applyFill="1" applyBorder="1" applyAlignment="1">
      <alignment vertical="center"/>
    </xf>
    <xf numFmtId="0" fontId="14" fillId="2" borderId="12" xfId="0" applyFont="1" applyFill="1" applyBorder="1" applyAlignment="1"/>
    <xf numFmtId="0" fontId="0" fillId="2" borderId="14" xfId="0" applyFont="1" applyFill="1" applyBorder="1" applyAlignment="1"/>
    <xf numFmtId="49" fontId="0" fillId="2" borderId="12" xfId="0" applyNumberFormat="1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1" fillId="5" borderId="16" xfId="0" applyFont="1" applyFill="1" applyBorder="1" applyAlignment="1">
      <alignment vertical="center"/>
    </xf>
    <xf numFmtId="166" fontId="1" fillId="5" borderId="17" xfId="0" applyNumberFormat="1" applyFont="1" applyFill="1" applyBorder="1" applyAlignment="1">
      <alignment vertical="center"/>
    </xf>
    <xf numFmtId="49" fontId="1" fillId="3" borderId="18" xfId="0" applyNumberFormat="1" applyFont="1" applyFill="1" applyBorder="1" applyAlignment="1">
      <alignment vertical="center"/>
    </xf>
    <xf numFmtId="166" fontId="1" fillId="3" borderId="19" xfId="0" applyNumberFormat="1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166" fontId="1" fillId="5" borderId="19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0" fontId="9" fillId="5" borderId="21" xfId="0" applyFont="1" applyFill="1" applyBorder="1" applyAlignment="1">
      <alignment vertical="center"/>
    </xf>
    <xf numFmtId="166" fontId="1" fillId="6" borderId="22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49" fontId="12" fillId="8" borderId="23" xfId="0" applyNumberFormat="1" applyFont="1" applyFill="1" applyBorder="1" applyAlignment="1">
      <alignment vertical="center"/>
    </xf>
    <xf numFmtId="49" fontId="14" fillId="8" borderId="24" xfId="0" applyNumberFormat="1" applyFont="1" applyFill="1" applyBorder="1" applyAlignment="1"/>
    <xf numFmtId="49" fontId="12" fillId="2" borderId="25" xfId="0" applyNumberFormat="1" applyFont="1" applyFill="1" applyBorder="1" applyAlignment="1">
      <alignment vertical="center"/>
    </xf>
    <xf numFmtId="9" fontId="14" fillId="2" borderId="26" xfId="0" applyNumberFormat="1" applyFont="1" applyFill="1" applyBorder="1" applyAlignment="1"/>
    <xf numFmtId="49" fontId="12" fillId="8" borderId="27" xfId="0" applyNumberFormat="1" applyFont="1" applyFill="1" applyBorder="1" applyAlignment="1">
      <alignment vertical="center"/>
    </xf>
    <xf numFmtId="167" fontId="12" fillId="8" borderId="28" xfId="0" applyNumberFormat="1" applyFont="1" applyFill="1" applyBorder="1" applyAlignment="1">
      <alignment vertical="center"/>
    </xf>
    <xf numFmtId="9" fontId="12" fillId="8" borderId="29" xfId="0" applyNumberFormat="1" applyFont="1" applyFill="1" applyBorder="1" applyAlignment="1">
      <alignment vertical="center"/>
    </xf>
    <xf numFmtId="0" fontId="14" fillId="9" borderId="32" xfId="0" applyFont="1" applyFill="1" applyBorder="1" applyAlignment="1"/>
    <xf numFmtId="0" fontId="14" fillId="2" borderId="12" xfId="0" applyFont="1" applyFill="1" applyBorder="1" applyAlignment="1">
      <alignment vertical="center"/>
    </xf>
    <xf numFmtId="49" fontId="14" fillId="2" borderId="12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0" fontId="14" fillId="2" borderId="34" xfId="0" applyFont="1" applyFill="1" applyBorder="1" applyAlignment="1"/>
    <xf numFmtId="0" fontId="14" fillId="2" borderId="35" xfId="0" applyFont="1" applyFill="1" applyBorder="1" applyAlignment="1"/>
    <xf numFmtId="49" fontId="14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49" fontId="14" fillId="2" borderId="38" xfId="0" applyNumberFormat="1" applyFont="1" applyFill="1" applyBorder="1" applyAlignment="1">
      <alignment vertical="center"/>
    </xf>
    <xf numFmtId="0" fontId="14" fillId="2" borderId="39" xfId="0" applyFont="1" applyFill="1" applyBorder="1" applyAlignment="1"/>
    <xf numFmtId="0" fontId="14" fillId="2" borderId="40" xfId="0" applyFont="1" applyFill="1" applyBorder="1" applyAlignment="1"/>
    <xf numFmtId="0" fontId="12" fillId="7" borderId="12" xfId="0" applyFont="1" applyFill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49" fontId="17" fillId="9" borderId="12" xfId="0" applyNumberFormat="1" applyFont="1" applyFill="1" applyBorder="1" applyAlignment="1">
      <alignment vertical="center"/>
    </xf>
    <xf numFmtId="0" fontId="9" fillId="9" borderId="12" xfId="0" applyFont="1" applyFill="1" applyBorder="1" applyAlignment="1">
      <alignment vertical="center"/>
    </xf>
    <xf numFmtId="0" fontId="9" fillId="9" borderId="41" xfId="0" applyFont="1" applyFill="1" applyBorder="1" applyAlignment="1">
      <alignment vertical="center"/>
    </xf>
    <xf numFmtId="49" fontId="12" fillId="8" borderId="42" xfId="0" applyNumberFormat="1" applyFont="1" applyFill="1" applyBorder="1" applyAlignment="1">
      <alignment vertical="center"/>
    </xf>
    <xf numFmtId="0" fontId="0" fillId="0" borderId="12" xfId="0" applyNumberFormat="1" applyFont="1" applyBorder="1" applyAlignment="1"/>
    <xf numFmtId="49" fontId="17" fillId="9" borderId="30" xfId="0" applyNumberFormat="1" applyFont="1" applyFill="1" applyBorder="1" applyAlignment="1">
      <alignment vertical="center"/>
    </xf>
    <xf numFmtId="0" fontId="12" fillId="9" borderId="31" xfId="0" applyFont="1" applyFill="1" applyBorder="1" applyAlignment="1">
      <alignment vertical="center"/>
    </xf>
    <xf numFmtId="0" fontId="0" fillId="2" borderId="45" xfId="0" applyFont="1" applyFill="1" applyBorder="1" applyAlignment="1"/>
    <xf numFmtId="49" fontId="4" fillId="2" borderId="12" xfId="0" applyNumberFormat="1" applyFont="1" applyFill="1" applyBorder="1" applyAlignment="1">
      <alignment horizontal="center" wrapText="1"/>
    </xf>
    <xf numFmtId="3" fontId="4" fillId="2" borderId="12" xfId="0" applyNumberFormat="1" applyFont="1" applyFill="1" applyBorder="1" applyAlignment="1">
      <alignment horizontal="right" wrapText="1"/>
    </xf>
    <xf numFmtId="0" fontId="0" fillId="2" borderId="46" xfId="0" applyFont="1" applyFill="1" applyBorder="1" applyAlignment="1"/>
    <xf numFmtId="0" fontId="0" fillId="0" borderId="48" xfId="0" applyNumberFormat="1" applyFont="1" applyBorder="1" applyAlignment="1"/>
    <xf numFmtId="0" fontId="0" fillId="2" borderId="49" xfId="0" applyFill="1" applyBorder="1"/>
    <xf numFmtId="0" fontId="0" fillId="2" borderId="50" xfId="0" applyFont="1" applyFill="1" applyBorder="1" applyAlignment="1"/>
    <xf numFmtId="49" fontId="4" fillId="2" borderId="51" xfId="0" applyNumberFormat="1" applyFont="1" applyFill="1" applyBorder="1" applyAlignment="1">
      <alignment wrapText="1"/>
    </xf>
    <xf numFmtId="0" fontId="4" fillId="2" borderId="54" xfId="0" applyNumberFormat="1" applyFont="1" applyFill="1" applyBorder="1" applyAlignment="1">
      <alignment wrapText="1"/>
    </xf>
    <xf numFmtId="49" fontId="4" fillId="2" borderId="54" xfId="0" applyNumberFormat="1" applyFont="1" applyFill="1" applyBorder="1" applyAlignment="1">
      <alignment wrapText="1"/>
    </xf>
    <xf numFmtId="3" fontId="4" fillId="2" borderId="53" xfId="0" applyNumberFormat="1" applyFont="1" applyFill="1" applyBorder="1" applyAlignment="1">
      <alignment horizontal="right" wrapText="1"/>
    </xf>
    <xf numFmtId="49" fontId="4" fillId="2" borderId="57" xfId="0" applyNumberFormat="1" applyFont="1" applyFill="1" applyBorder="1" applyAlignment="1">
      <alignment horizontal="center" wrapText="1"/>
    </xf>
    <xf numFmtId="49" fontId="2" fillId="2" borderId="59" xfId="0" applyNumberFormat="1" applyFont="1" applyFill="1" applyBorder="1" applyAlignment="1">
      <alignment horizontal="right"/>
    </xf>
    <xf numFmtId="49" fontId="4" fillId="2" borderId="59" xfId="0" applyNumberFormat="1" applyFont="1" applyFill="1" applyBorder="1" applyAlignment="1">
      <alignment horizontal="center" vertical="center" wrapText="1"/>
    </xf>
    <xf numFmtId="49" fontId="4" fillId="2" borderId="59" xfId="0" applyNumberFormat="1" applyFont="1" applyFill="1" applyBorder="1" applyAlignment="1">
      <alignment horizontal="right"/>
    </xf>
    <xf numFmtId="49" fontId="4" fillId="2" borderId="59" xfId="0" applyNumberFormat="1" applyFont="1" applyFill="1" applyBorder="1" applyAlignment="1">
      <alignment horizontal="right" wrapText="1"/>
    </xf>
    <xf numFmtId="17" fontId="4" fillId="2" borderId="59" xfId="0" applyNumberFormat="1" applyFont="1" applyFill="1" applyBorder="1" applyAlignment="1">
      <alignment horizontal="right"/>
    </xf>
    <xf numFmtId="0" fontId="0" fillId="2" borderId="60" xfId="0" applyFont="1" applyFill="1" applyBorder="1" applyAlignment="1"/>
    <xf numFmtId="0" fontId="2" fillId="2" borderId="61" xfId="0" applyFont="1" applyFill="1" applyBorder="1" applyAlignment="1">
      <alignment wrapText="1"/>
    </xf>
    <xf numFmtId="49" fontId="1" fillId="3" borderId="58" xfId="0" applyNumberFormat="1" applyFont="1" applyFill="1" applyBorder="1" applyAlignment="1">
      <alignment vertical="center" wrapText="1"/>
    </xf>
    <xf numFmtId="49" fontId="4" fillId="2" borderId="58" xfId="0" applyNumberFormat="1" applyFont="1" applyFill="1" applyBorder="1" applyAlignment="1">
      <alignment vertical="center" wrapText="1"/>
    </xf>
    <xf numFmtId="0" fontId="2" fillId="2" borderId="62" xfId="0" applyFont="1" applyFill="1" applyBorder="1" applyAlignment="1"/>
    <xf numFmtId="49" fontId="1" fillId="5" borderId="58" xfId="0" applyNumberFormat="1" applyFont="1" applyFill="1" applyBorder="1" applyAlignment="1">
      <alignment vertical="center"/>
    </xf>
    <xf numFmtId="0" fontId="0" fillId="2" borderId="47" xfId="0" applyFill="1" applyBorder="1"/>
    <xf numFmtId="0" fontId="0" fillId="2" borderId="63" xfId="0" applyFill="1" applyBorder="1"/>
    <xf numFmtId="49" fontId="1" fillId="5" borderId="64" xfId="0" applyNumberFormat="1" applyFont="1" applyFill="1" applyBorder="1" applyAlignment="1">
      <alignment vertical="center"/>
    </xf>
    <xf numFmtId="0" fontId="2" fillId="2" borderId="65" xfId="0" applyFont="1" applyFill="1" applyBorder="1" applyAlignment="1">
      <alignment vertical="center"/>
    </xf>
    <xf numFmtId="0" fontId="2" fillId="2" borderId="60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3" fontId="4" fillId="2" borderId="63" xfId="0" applyNumberFormat="1" applyFont="1" applyFill="1" applyBorder="1" applyAlignment="1">
      <alignment horizontal="right" wrapText="1"/>
    </xf>
    <xf numFmtId="49" fontId="1" fillId="3" borderId="58" xfId="0" applyNumberFormat="1" applyFont="1" applyFill="1" applyBorder="1" applyAlignment="1">
      <alignment horizontal="center" vertical="center" wrapText="1"/>
    </xf>
    <xf numFmtId="49" fontId="4" fillId="2" borderId="58" xfId="0" applyNumberFormat="1" applyFont="1" applyFill="1" applyBorder="1" applyAlignment="1">
      <alignment wrapText="1"/>
    </xf>
    <xf numFmtId="49" fontId="4" fillId="2" borderId="58" xfId="0" applyNumberFormat="1" applyFont="1" applyFill="1" applyBorder="1" applyAlignment="1">
      <alignment horizontal="center" wrapText="1"/>
    </xf>
    <xf numFmtId="0" fontId="18" fillId="0" borderId="58" xfId="0" applyFont="1" applyBorder="1" applyAlignment="1">
      <alignment horizontal="center" vertical="center"/>
    </xf>
    <xf numFmtId="0" fontId="18" fillId="10" borderId="58" xfId="0" applyFont="1" applyFill="1" applyBorder="1" applyAlignment="1">
      <alignment horizontal="center" vertical="center"/>
    </xf>
    <xf numFmtId="3" fontId="18" fillId="0" borderId="58" xfId="0" applyNumberFormat="1" applyFont="1" applyBorder="1" applyAlignment="1">
      <alignment vertical="center"/>
    </xf>
    <xf numFmtId="3" fontId="4" fillId="2" borderId="58" xfId="0" applyNumberFormat="1" applyFont="1" applyFill="1" applyBorder="1" applyAlignment="1">
      <alignment horizontal="right" wrapText="1"/>
    </xf>
    <xf numFmtId="49" fontId="7" fillId="3" borderId="58" xfId="0" applyNumberFormat="1" applyFont="1" applyFill="1" applyBorder="1" applyAlignment="1">
      <alignment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vertical="center"/>
    </xf>
    <xf numFmtId="3" fontId="7" fillId="3" borderId="58" xfId="0" applyNumberFormat="1" applyFont="1" applyFill="1" applyBorder="1" applyAlignment="1">
      <alignment vertical="center"/>
    </xf>
    <xf numFmtId="0" fontId="0" fillId="2" borderId="66" xfId="0" applyFill="1" applyBorder="1"/>
    <xf numFmtId="0" fontId="2" fillId="2" borderId="67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vertical="center"/>
    </xf>
    <xf numFmtId="0" fontId="2" fillId="2" borderId="69" xfId="0" applyFont="1" applyFill="1" applyBorder="1" applyAlignment="1"/>
    <xf numFmtId="3" fontId="2" fillId="2" borderId="69" xfId="0" applyNumberFormat="1" applyFont="1" applyFill="1" applyBorder="1" applyAlignment="1"/>
    <xf numFmtId="3" fontId="2" fillId="2" borderId="55" xfId="0" applyNumberFormat="1" applyFont="1" applyFill="1" applyBorder="1" applyAlignment="1"/>
    <xf numFmtId="49" fontId="1" fillId="3" borderId="58" xfId="0" applyNumberFormat="1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vertical="center"/>
    </xf>
    <xf numFmtId="0" fontId="2" fillId="2" borderId="58" xfId="0" applyFont="1" applyFill="1" applyBorder="1" applyAlignment="1">
      <alignment horizontal="center" vertical="center"/>
    </xf>
    <xf numFmtId="49" fontId="3" fillId="3" borderId="58" xfId="0" applyNumberFormat="1" applyFont="1" applyFill="1" applyBorder="1" applyAlignment="1">
      <alignment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vertical="center"/>
    </xf>
    <xf numFmtId="0" fontId="2" fillId="2" borderId="67" xfId="0" applyFont="1" applyFill="1" applyBorder="1" applyAlignment="1"/>
    <xf numFmtId="0" fontId="2" fillId="2" borderId="70" xfId="0" applyFont="1" applyFill="1" applyBorder="1" applyAlignment="1">
      <alignment horizontal="center" vertical="center"/>
    </xf>
    <xf numFmtId="0" fontId="0" fillId="2" borderId="71" xfId="0" applyFont="1" applyFill="1" applyBorder="1" applyAlignment="1"/>
    <xf numFmtId="0" fontId="0" fillId="2" borderId="72" xfId="0" applyFont="1" applyFill="1" applyBorder="1" applyAlignment="1"/>
    <xf numFmtId="0" fontId="2" fillId="2" borderId="65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49" fontId="4" fillId="2" borderId="57" xfId="0" applyNumberFormat="1" applyFont="1" applyFill="1" applyBorder="1" applyAlignment="1">
      <alignment wrapText="1"/>
    </xf>
    <xf numFmtId="0" fontId="4" fillId="2" borderId="57" xfId="0" applyNumberFormat="1" applyFont="1" applyFill="1" applyBorder="1" applyAlignment="1">
      <alignment wrapText="1"/>
    </xf>
    <xf numFmtId="49" fontId="4" fillId="2" borderId="51" xfId="0" applyNumberFormat="1" applyFont="1" applyFill="1" applyBorder="1" applyAlignment="1">
      <alignment horizontal="right" wrapText="1"/>
    </xf>
    <xf numFmtId="3" fontId="4" fillId="2" borderId="73" xfId="0" applyNumberFormat="1" applyFont="1" applyFill="1" applyBorder="1" applyAlignment="1">
      <alignment horizontal="right" wrapText="1"/>
    </xf>
    <xf numFmtId="0" fontId="18" fillId="0" borderId="58" xfId="0" applyFont="1" applyBorder="1" applyAlignment="1">
      <alignment vertical="center"/>
    </xf>
    <xf numFmtId="168" fontId="18" fillId="0" borderId="58" xfId="0" applyNumberFormat="1" applyFont="1" applyBorder="1" applyAlignment="1">
      <alignment horizontal="center" vertical="center"/>
    </xf>
    <xf numFmtId="0" fontId="0" fillId="2" borderId="56" xfId="0" applyFont="1" applyFill="1" applyBorder="1" applyAlignment="1"/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/>
    </xf>
    <xf numFmtId="0" fontId="19" fillId="0" borderId="58" xfId="0" applyFont="1" applyFill="1" applyBorder="1" applyAlignment="1">
      <alignment vertical="center" wrapText="1"/>
    </xf>
    <xf numFmtId="0" fontId="20" fillId="0" borderId="58" xfId="0" applyFont="1" applyFill="1" applyBorder="1" applyAlignment="1">
      <alignment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8" xfId="0" applyFont="1" applyBorder="1" applyAlignment="1">
      <alignment vertical="center"/>
    </xf>
    <xf numFmtId="0" fontId="20" fillId="0" borderId="58" xfId="0" applyFont="1" applyBorder="1" applyAlignment="1">
      <alignment horizontal="center" vertical="center"/>
    </xf>
    <xf numFmtId="4" fontId="20" fillId="0" borderId="58" xfId="0" applyNumberFormat="1" applyFont="1" applyBorder="1" applyAlignment="1">
      <alignment horizontal="center" vertical="center"/>
    </xf>
    <xf numFmtId="3" fontId="20" fillId="0" borderId="58" xfId="0" applyNumberFormat="1" applyFont="1" applyBorder="1" applyAlignment="1">
      <alignment vertical="center"/>
    </xf>
    <xf numFmtId="0" fontId="19" fillId="0" borderId="58" xfId="0" applyFont="1" applyBorder="1" applyAlignment="1">
      <alignment vertical="center"/>
    </xf>
    <xf numFmtId="0" fontId="20" fillId="0" borderId="58" xfId="0" applyFont="1" applyBorder="1" applyAlignment="1">
      <alignment vertical="center" wrapText="1"/>
    </xf>
    <xf numFmtId="0" fontId="19" fillId="0" borderId="58" xfId="0" applyFont="1" applyBorder="1" applyAlignment="1">
      <alignment vertical="center" wrapText="1"/>
    </xf>
    <xf numFmtId="49" fontId="8" fillId="3" borderId="58" xfId="0" applyNumberFormat="1" applyFont="1" applyFill="1" applyBorder="1" applyAlignment="1">
      <alignment vertical="center"/>
    </xf>
    <xf numFmtId="0" fontId="8" fillId="3" borderId="58" xfId="0" applyFont="1" applyFill="1" applyBorder="1" applyAlignment="1">
      <alignment horizontal="center" vertical="center"/>
    </xf>
    <xf numFmtId="0" fontId="8" fillId="3" borderId="58" xfId="0" applyFont="1" applyFill="1" applyBorder="1" applyAlignment="1">
      <alignment vertical="center"/>
    </xf>
    <xf numFmtId="3" fontId="8" fillId="3" borderId="58" xfId="0" applyNumberFormat="1" applyFont="1" applyFill="1" applyBorder="1" applyAlignment="1">
      <alignment vertical="center"/>
    </xf>
    <xf numFmtId="3" fontId="2" fillId="2" borderId="67" xfId="0" applyNumberFormat="1" applyFont="1" applyFill="1" applyBorder="1" applyAlignment="1"/>
    <xf numFmtId="0" fontId="21" fillId="7" borderId="11" xfId="0" applyFont="1" applyFill="1" applyBorder="1" applyAlignment="1">
      <alignment vertical="center"/>
    </xf>
    <xf numFmtId="0" fontId="21" fillId="7" borderId="12" xfId="0" applyFont="1" applyFill="1" applyBorder="1" applyAlignment="1">
      <alignment vertical="center"/>
    </xf>
    <xf numFmtId="0" fontId="22" fillId="12" borderId="58" xfId="0" applyFont="1" applyFill="1" applyBorder="1" applyAlignment="1">
      <alignment vertical="center" wrapText="1"/>
    </xf>
    <xf numFmtId="0" fontId="23" fillId="12" borderId="58" xfId="0" applyFont="1" applyFill="1" applyBorder="1" applyAlignment="1">
      <alignment vertical="center" wrapText="1"/>
    </xf>
    <xf numFmtId="167" fontId="12" fillId="11" borderId="28" xfId="0" applyNumberFormat="1" applyFont="1" applyFill="1" applyBorder="1" applyAlignment="1">
      <alignment vertical="center"/>
    </xf>
    <xf numFmtId="167" fontId="12" fillId="11" borderId="29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49" fontId="4" fillId="2" borderId="4" xfId="0" applyNumberFormat="1" applyFont="1" applyFill="1" applyBorder="1" applyAlignment="1">
      <alignment horizontal="right" vertical="justify" wrapText="1"/>
    </xf>
    <xf numFmtId="41" fontId="12" fillId="11" borderId="43" xfId="1" applyFont="1" applyFill="1" applyBorder="1" applyAlignment="1">
      <alignment vertical="center"/>
    </xf>
    <xf numFmtId="41" fontId="12" fillId="11" borderId="44" xfId="1" applyFont="1" applyFill="1" applyBorder="1" applyAlignment="1">
      <alignment vertical="center"/>
    </xf>
    <xf numFmtId="49" fontId="1" fillId="3" borderId="76" xfId="0" applyNumberFormat="1" applyFont="1" applyFill="1" applyBorder="1" applyAlignment="1">
      <alignment horizontal="center" vertical="center" wrapText="1"/>
    </xf>
    <xf numFmtId="49" fontId="1" fillId="3" borderId="59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49" fontId="6" fillId="3" borderId="4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49" fontId="4" fillId="11" borderId="4" xfId="0" applyNumberFormat="1" applyFont="1" applyFill="1" applyBorder="1" applyAlignment="1">
      <alignment wrapText="1"/>
    </xf>
    <xf numFmtId="0" fontId="4" fillId="11" borderId="4" xfId="0" applyFont="1" applyFill="1" applyBorder="1" applyAlignment="1">
      <alignment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765175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688" y="190500"/>
          <a:ext cx="556736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="120" zoomScaleNormal="120" workbookViewId="0">
      <selection activeCell="H93" sqref="H9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7.7109375" style="1" customWidth="1"/>
    <col min="3" max="3" width="21.7109375" style="1" customWidth="1"/>
    <col min="4" max="4" width="9.42578125" style="1" customWidth="1"/>
    <col min="5" max="5" width="14.42578125" style="1" customWidth="1"/>
    <col min="6" max="6" width="8.5703125" style="1" customWidth="1"/>
    <col min="7" max="7" width="20.5703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89"/>
      <c r="C8" s="3"/>
      <c r="D8" s="2"/>
      <c r="E8" s="3"/>
      <c r="F8" s="3"/>
      <c r="G8" s="3"/>
    </row>
    <row r="9" spans="1:7" ht="12" customHeight="1" x14ac:dyDescent="0.25">
      <c r="A9" s="30"/>
      <c r="B9" s="91" t="s">
        <v>0</v>
      </c>
      <c r="C9" s="84" t="s">
        <v>1</v>
      </c>
      <c r="D9" s="5"/>
      <c r="E9" s="168" t="s">
        <v>2</v>
      </c>
      <c r="F9" s="169"/>
      <c r="G9" s="6">
        <v>35000</v>
      </c>
    </row>
    <row r="10" spans="1:7" ht="38.25" x14ac:dyDescent="0.25">
      <c r="A10" s="30"/>
      <c r="B10" s="92" t="s">
        <v>3</v>
      </c>
      <c r="C10" s="85" t="s">
        <v>4</v>
      </c>
      <c r="D10" s="7"/>
      <c r="E10" s="170" t="s">
        <v>5</v>
      </c>
      <c r="F10" s="171"/>
      <c r="G10" s="8" t="s">
        <v>6</v>
      </c>
    </row>
    <row r="11" spans="1:7" ht="15" x14ac:dyDescent="0.25">
      <c r="A11" s="30"/>
      <c r="B11" s="92" t="s">
        <v>7</v>
      </c>
      <c r="C11" s="86" t="s">
        <v>8</v>
      </c>
      <c r="D11" s="7"/>
      <c r="E11" s="176" t="s">
        <v>9</v>
      </c>
      <c r="F11" s="177"/>
      <c r="G11" s="9">
        <v>120</v>
      </c>
    </row>
    <row r="12" spans="1:7" ht="15" x14ac:dyDescent="0.25">
      <c r="A12" s="30"/>
      <c r="B12" s="92" t="s">
        <v>10</v>
      </c>
      <c r="C12" s="87" t="s">
        <v>11</v>
      </c>
      <c r="D12" s="7"/>
      <c r="E12" s="163" t="s">
        <v>12</v>
      </c>
      <c r="F12" s="164"/>
      <c r="G12" s="10">
        <f>(G9*G11)</f>
        <v>4200000</v>
      </c>
    </row>
    <row r="13" spans="1:7" ht="25.5" x14ac:dyDescent="0.25">
      <c r="A13" s="30"/>
      <c r="B13" s="92" t="s">
        <v>13</v>
      </c>
      <c r="C13" s="86" t="s">
        <v>14</v>
      </c>
      <c r="D13" s="7"/>
      <c r="E13" s="170" t="s">
        <v>15</v>
      </c>
      <c r="F13" s="171"/>
      <c r="G13" s="165" t="s">
        <v>16</v>
      </c>
    </row>
    <row r="14" spans="1:7" ht="15" x14ac:dyDescent="0.25">
      <c r="A14" s="30"/>
      <c r="B14" s="92" t="s">
        <v>17</v>
      </c>
      <c r="C14" s="86" t="s">
        <v>18</v>
      </c>
      <c r="D14" s="7"/>
      <c r="E14" s="170" t="s">
        <v>19</v>
      </c>
      <c r="F14" s="171"/>
      <c r="G14" s="8" t="s">
        <v>6</v>
      </c>
    </row>
    <row r="15" spans="1:7" ht="20.45" customHeight="1" x14ac:dyDescent="0.25">
      <c r="A15" s="30"/>
      <c r="B15" s="92" t="s">
        <v>20</v>
      </c>
      <c r="C15" s="88">
        <v>44228</v>
      </c>
      <c r="D15" s="7"/>
      <c r="E15" s="172" t="s">
        <v>21</v>
      </c>
      <c r="F15" s="173"/>
      <c r="G15" s="165" t="s">
        <v>22</v>
      </c>
    </row>
    <row r="16" spans="1:7" ht="12" customHeight="1" x14ac:dyDescent="0.25">
      <c r="A16" s="2"/>
      <c r="B16" s="90"/>
      <c r="C16" s="11"/>
      <c r="D16" s="12"/>
      <c r="E16" s="13"/>
      <c r="F16" s="13"/>
      <c r="G16" s="14"/>
    </row>
    <row r="17" spans="1:8" ht="12" customHeight="1" x14ac:dyDescent="0.25">
      <c r="A17" s="15"/>
      <c r="B17" s="174" t="s">
        <v>23</v>
      </c>
      <c r="C17" s="175"/>
      <c r="D17" s="175"/>
      <c r="E17" s="175"/>
      <c r="F17" s="175"/>
      <c r="G17" s="175"/>
    </row>
    <row r="18" spans="1:8" ht="12" customHeight="1" x14ac:dyDescent="0.25">
      <c r="A18" s="2"/>
      <c r="B18" s="93"/>
      <c r="C18" s="16"/>
      <c r="D18" s="16"/>
      <c r="E18" s="16"/>
      <c r="F18" s="17"/>
      <c r="G18" s="17"/>
    </row>
    <row r="19" spans="1:8" ht="12" customHeight="1" x14ac:dyDescent="0.25">
      <c r="A19" s="30"/>
      <c r="B19" s="97" t="s">
        <v>24</v>
      </c>
      <c r="C19" s="98"/>
      <c r="D19" s="99"/>
      <c r="E19" s="99"/>
      <c r="F19" s="100"/>
      <c r="G19" s="98"/>
    </row>
    <row r="20" spans="1:8" ht="24" customHeight="1" x14ac:dyDescent="0.25">
      <c r="A20" s="30"/>
      <c r="B20" s="102" t="s">
        <v>25</v>
      </c>
      <c r="C20" s="102" t="s">
        <v>26</v>
      </c>
      <c r="D20" s="102" t="s">
        <v>27</v>
      </c>
      <c r="E20" s="102" t="s">
        <v>28</v>
      </c>
      <c r="F20" s="102" t="s">
        <v>29</v>
      </c>
      <c r="G20" s="102" t="s">
        <v>30</v>
      </c>
    </row>
    <row r="21" spans="1:8" ht="12.75" customHeight="1" x14ac:dyDescent="0.25">
      <c r="A21" s="30"/>
      <c r="B21" s="103" t="s">
        <v>31</v>
      </c>
      <c r="C21" s="104" t="s">
        <v>32</v>
      </c>
      <c r="D21" s="105">
        <v>667</v>
      </c>
      <c r="E21" s="106" t="s">
        <v>33</v>
      </c>
      <c r="F21" s="107">
        <v>900</v>
      </c>
      <c r="G21" s="108">
        <f>(D21*F21)</f>
        <v>600300</v>
      </c>
    </row>
    <row r="22" spans="1:8" ht="12" customHeight="1" x14ac:dyDescent="0.25">
      <c r="A22" s="30"/>
      <c r="B22" s="103" t="s">
        <v>34</v>
      </c>
      <c r="C22" s="104" t="s">
        <v>32</v>
      </c>
      <c r="D22" s="105">
        <v>667</v>
      </c>
      <c r="E22" s="106" t="s">
        <v>35</v>
      </c>
      <c r="F22" s="107">
        <v>900</v>
      </c>
      <c r="G22" s="108">
        <f>(D22*F22)</f>
        <v>600300</v>
      </c>
    </row>
    <row r="23" spans="1:8" ht="12.75" customHeight="1" x14ac:dyDescent="0.25">
      <c r="A23" s="30"/>
      <c r="B23" s="103" t="s">
        <v>36</v>
      </c>
      <c r="C23" s="104" t="s">
        <v>37</v>
      </c>
      <c r="D23" s="105">
        <v>14</v>
      </c>
      <c r="E23" s="106" t="s">
        <v>38</v>
      </c>
      <c r="F23" s="107">
        <v>25000</v>
      </c>
      <c r="G23" s="108">
        <f>(D23*F23)</f>
        <v>350000</v>
      </c>
    </row>
    <row r="24" spans="1:8" ht="12.75" customHeight="1" x14ac:dyDescent="0.25">
      <c r="A24" s="78"/>
      <c r="B24" s="103" t="s">
        <v>39</v>
      </c>
      <c r="C24" s="104" t="s">
        <v>37</v>
      </c>
      <c r="D24" s="105">
        <v>15</v>
      </c>
      <c r="E24" s="106" t="s">
        <v>40</v>
      </c>
      <c r="F24" s="107">
        <v>25000</v>
      </c>
      <c r="G24" s="108">
        <f>(D24*F24)</f>
        <v>375000</v>
      </c>
    </row>
    <row r="25" spans="1:8" ht="12" customHeight="1" x14ac:dyDescent="0.25">
      <c r="A25" s="95"/>
      <c r="B25" s="103" t="s">
        <v>41</v>
      </c>
      <c r="C25" s="104" t="s">
        <v>42</v>
      </c>
      <c r="D25" s="105">
        <v>79</v>
      </c>
      <c r="E25" s="106" t="s">
        <v>43</v>
      </c>
      <c r="F25" s="107">
        <v>8000</v>
      </c>
      <c r="G25" s="108">
        <f>(D25*F25)</f>
        <v>632000</v>
      </c>
    </row>
    <row r="26" spans="1:8" ht="12" customHeight="1" x14ac:dyDescent="0.25">
      <c r="A26" s="96"/>
      <c r="B26" s="109" t="s">
        <v>44</v>
      </c>
      <c r="C26" s="110"/>
      <c r="D26" s="110"/>
      <c r="E26" s="110"/>
      <c r="F26" s="111"/>
      <c r="G26" s="112">
        <f>SUM(G21:G25)</f>
        <v>2557600</v>
      </c>
    </row>
    <row r="27" spans="1:8" ht="16.5" customHeight="1" x14ac:dyDescent="0.25">
      <c r="A27" s="77"/>
      <c r="B27" s="79"/>
      <c r="C27" s="73"/>
      <c r="D27" s="80"/>
      <c r="E27" s="81"/>
      <c r="F27" s="82"/>
      <c r="G27" s="101"/>
      <c r="H27" s="76"/>
    </row>
    <row r="28" spans="1:8" ht="12" customHeight="1" x14ac:dyDescent="0.25">
      <c r="A28" s="95"/>
      <c r="B28" s="94" t="s">
        <v>45</v>
      </c>
      <c r="C28" s="127"/>
      <c r="D28" s="114"/>
      <c r="E28" s="115"/>
      <c r="F28" s="116"/>
      <c r="G28" s="116"/>
    </row>
    <row r="29" spans="1:8" ht="12" customHeight="1" x14ac:dyDescent="0.25">
      <c r="A29" s="95"/>
      <c r="B29" s="120" t="s">
        <v>25</v>
      </c>
      <c r="C29" s="102" t="s">
        <v>26</v>
      </c>
      <c r="D29" s="102" t="s">
        <v>27</v>
      </c>
      <c r="E29" s="120" t="s">
        <v>28</v>
      </c>
      <c r="F29" s="102" t="s">
        <v>29</v>
      </c>
      <c r="G29" s="120" t="s">
        <v>30</v>
      </c>
    </row>
    <row r="30" spans="1:8" ht="12" customHeight="1" x14ac:dyDescent="0.25">
      <c r="A30" s="113"/>
      <c r="B30" s="121"/>
      <c r="C30" s="122"/>
      <c r="D30" s="122"/>
      <c r="E30" s="122"/>
      <c r="F30" s="121"/>
      <c r="G30" s="121"/>
    </row>
    <row r="31" spans="1:8" ht="12" customHeight="1" x14ac:dyDescent="0.25">
      <c r="A31" s="95"/>
      <c r="B31" s="123" t="s">
        <v>46</v>
      </c>
      <c r="C31" s="124"/>
      <c r="D31" s="124"/>
      <c r="E31" s="124"/>
      <c r="F31" s="125"/>
      <c r="G31" s="125"/>
    </row>
    <row r="32" spans="1:8" ht="17.25" customHeight="1" x14ac:dyDescent="0.25">
      <c r="A32" s="72"/>
      <c r="B32" s="126"/>
      <c r="C32" s="117"/>
      <c r="D32" s="117"/>
      <c r="E32" s="117"/>
      <c r="F32" s="118"/>
      <c r="G32" s="119"/>
    </row>
    <row r="33" spans="1:7" ht="13.5" customHeight="1" x14ac:dyDescent="0.25">
      <c r="A33" s="30"/>
      <c r="B33" s="97" t="s">
        <v>47</v>
      </c>
      <c r="C33" s="130"/>
      <c r="D33" s="131"/>
      <c r="E33" s="131"/>
      <c r="F33" s="99"/>
      <c r="G33" s="100"/>
    </row>
    <row r="34" spans="1:7" ht="22.5" customHeight="1" x14ac:dyDescent="0.25">
      <c r="A34" s="128"/>
      <c r="B34" s="120" t="s">
        <v>25</v>
      </c>
      <c r="C34" s="120" t="s">
        <v>26</v>
      </c>
      <c r="D34" s="120" t="s">
        <v>27</v>
      </c>
      <c r="E34" s="120" t="s">
        <v>28</v>
      </c>
      <c r="F34" s="102" t="s">
        <v>29</v>
      </c>
      <c r="G34" s="120" t="s">
        <v>30</v>
      </c>
    </row>
    <row r="35" spans="1:7" ht="12.75" customHeight="1" x14ac:dyDescent="0.25">
      <c r="A35" s="129"/>
      <c r="B35" s="136" t="s">
        <v>48</v>
      </c>
      <c r="C35" s="105" t="s">
        <v>49</v>
      </c>
      <c r="D35" s="105">
        <v>0.25</v>
      </c>
      <c r="E35" s="106" t="s">
        <v>50</v>
      </c>
      <c r="F35" s="107">
        <v>160000</v>
      </c>
      <c r="G35" s="107">
        <f>+F35*D35</f>
        <v>40000</v>
      </c>
    </row>
    <row r="36" spans="1:7" ht="12.75" customHeight="1" x14ac:dyDescent="0.25">
      <c r="A36" s="30"/>
      <c r="B36" s="136" t="s">
        <v>51</v>
      </c>
      <c r="C36" s="105" t="s">
        <v>49</v>
      </c>
      <c r="D36" s="105">
        <v>0.25</v>
      </c>
      <c r="E36" s="106" t="s">
        <v>50</v>
      </c>
      <c r="F36" s="107">
        <v>160000</v>
      </c>
      <c r="G36" s="107">
        <f t="shared" ref="G36:G37" si="0">+F36*D36</f>
        <v>40000</v>
      </c>
    </row>
    <row r="37" spans="1:7" ht="12.75" customHeight="1" x14ac:dyDescent="0.25">
      <c r="A37" s="30"/>
      <c r="B37" s="136" t="s">
        <v>52</v>
      </c>
      <c r="C37" s="105" t="s">
        <v>49</v>
      </c>
      <c r="D37" s="105">
        <v>7</v>
      </c>
      <c r="E37" s="106" t="s">
        <v>53</v>
      </c>
      <c r="F37" s="107">
        <v>20000</v>
      </c>
      <c r="G37" s="107">
        <f t="shared" si="0"/>
        <v>140000</v>
      </c>
    </row>
    <row r="38" spans="1:7" ht="13.5" customHeight="1" x14ac:dyDescent="0.25">
      <c r="A38" s="30"/>
      <c r="B38" s="109" t="s">
        <v>55</v>
      </c>
      <c r="C38" s="110"/>
      <c r="D38" s="110"/>
      <c r="E38" s="110"/>
      <c r="F38" s="111"/>
      <c r="G38" s="112">
        <f>SUM(G35:G37)</f>
        <v>220000</v>
      </c>
    </row>
    <row r="39" spans="1:7" ht="18" customHeight="1" x14ac:dyDescent="0.25">
      <c r="A39" s="75"/>
      <c r="B39" s="132"/>
      <c r="C39" s="83"/>
      <c r="D39" s="133"/>
      <c r="E39" s="134"/>
      <c r="F39" s="74"/>
      <c r="G39" s="135"/>
    </row>
    <row r="40" spans="1:7" ht="16.5" customHeight="1" x14ac:dyDescent="0.25">
      <c r="A40" s="30"/>
      <c r="B40" s="97" t="s">
        <v>56</v>
      </c>
      <c r="C40" s="139"/>
      <c r="D40" s="140"/>
      <c r="E40" s="139"/>
      <c r="F40" s="98"/>
      <c r="G40" s="100"/>
    </row>
    <row r="41" spans="1:7" ht="27" customHeight="1" x14ac:dyDescent="0.25">
      <c r="A41" s="78"/>
      <c r="B41" s="102" t="s">
        <v>57</v>
      </c>
      <c r="C41" s="102" t="s">
        <v>58</v>
      </c>
      <c r="D41" s="102" t="s">
        <v>59</v>
      </c>
      <c r="E41" s="102" t="s">
        <v>28</v>
      </c>
      <c r="F41" s="102" t="s">
        <v>29</v>
      </c>
      <c r="G41" s="102" t="s">
        <v>30</v>
      </c>
    </row>
    <row r="42" spans="1:7" ht="15" x14ac:dyDescent="0.25">
      <c r="A42" s="138"/>
      <c r="B42" s="142" t="s">
        <v>60</v>
      </c>
      <c r="C42" s="143"/>
      <c r="D42" s="143"/>
      <c r="E42" s="143"/>
      <c r="F42" s="144"/>
      <c r="G42" s="143"/>
    </row>
    <row r="43" spans="1:7" ht="15" x14ac:dyDescent="0.25">
      <c r="A43" s="138"/>
      <c r="B43" s="145" t="s">
        <v>61</v>
      </c>
      <c r="C43" s="146" t="s">
        <v>62</v>
      </c>
      <c r="D43" s="147">
        <v>400</v>
      </c>
      <c r="E43" s="146" t="s">
        <v>63</v>
      </c>
      <c r="F43" s="148">
        <v>396</v>
      </c>
      <c r="G43" s="148">
        <f t="shared" ref="G43:G44" si="1">+F43*D43</f>
        <v>158400</v>
      </c>
    </row>
    <row r="44" spans="1:7" ht="15" x14ac:dyDescent="0.25">
      <c r="A44" s="138"/>
      <c r="B44" s="145" t="s">
        <v>64</v>
      </c>
      <c r="C44" s="146" t="s">
        <v>62</v>
      </c>
      <c r="D44" s="147">
        <v>200</v>
      </c>
      <c r="E44" s="146" t="s">
        <v>65</v>
      </c>
      <c r="F44" s="148">
        <v>436</v>
      </c>
      <c r="G44" s="148">
        <f t="shared" si="1"/>
        <v>87200</v>
      </c>
    </row>
    <row r="45" spans="1:7" ht="15" x14ac:dyDescent="0.25">
      <c r="A45" s="138"/>
      <c r="B45" s="145" t="s">
        <v>66</v>
      </c>
      <c r="C45" s="146" t="s">
        <v>67</v>
      </c>
      <c r="D45" s="147">
        <v>5</v>
      </c>
      <c r="E45" s="146" t="s">
        <v>68</v>
      </c>
      <c r="F45" s="148">
        <v>5000</v>
      </c>
      <c r="G45" s="148">
        <v>25000</v>
      </c>
    </row>
    <row r="46" spans="1:7" ht="15" x14ac:dyDescent="0.25">
      <c r="A46" s="138"/>
      <c r="B46" s="142" t="s">
        <v>69</v>
      </c>
      <c r="C46" s="143"/>
      <c r="D46" s="143"/>
      <c r="E46" s="143"/>
      <c r="F46" s="144"/>
      <c r="G46" s="143"/>
    </row>
    <row r="47" spans="1:7" ht="15" x14ac:dyDescent="0.25">
      <c r="A47" s="138"/>
      <c r="B47" s="145" t="s">
        <v>70</v>
      </c>
      <c r="C47" s="146" t="s">
        <v>71</v>
      </c>
      <c r="D47" s="147">
        <v>1.8</v>
      </c>
      <c r="E47" s="146" t="s">
        <v>33</v>
      </c>
      <c r="F47" s="148">
        <v>12620</v>
      </c>
      <c r="G47" s="148">
        <f>+F47*D47</f>
        <v>22716</v>
      </c>
    </row>
    <row r="48" spans="1:7" ht="15" x14ac:dyDescent="0.25">
      <c r="A48" s="138"/>
      <c r="B48" s="145" t="s">
        <v>72</v>
      </c>
      <c r="C48" s="146" t="s">
        <v>71</v>
      </c>
      <c r="D48" s="147">
        <v>23</v>
      </c>
      <c r="E48" s="146" t="s">
        <v>33</v>
      </c>
      <c r="F48" s="148">
        <v>3926</v>
      </c>
      <c r="G48" s="148">
        <f>+F48*D48</f>
        <v>90298</v>
      </c>
    </row>
    <row r="49" spans="1:11" ht="15" x14ac:dyDescent="0.25">
      <c r="A49" s="138"/>
      <c r="B49" s="145" t="s">
        <v>73</v>
      </c>
      <c r="C49" s="146" t="s">
        <v>62</v>
      </c>
      <c r="D49" s="147">
        <v>0.25</v>
      </c>
      <c r="E49" s="146" t="s">
        <v>74</v>
      </c>
      <c r="F49" s="148">
        <v>64800</v>
      </c>
      <c r="G49" s="148">
        <f t="shared" ref="G49:G55" si="2">+F49*D49</f>
        <v>16200</v>
      </c>
      <c r="K49" s="69"/>
    </row>
    <row r="50" spans="1:11" ht="15" x14ac:dyDescent="0.25">
      <c r="A50" s="138"/>
      <c r="B50" s="145" t="s">
        <v>75</v>
      </c>
      <c r="C50" s="146" t="s">
        <v>71</v>
      </c>
      <c r="D50" s="147">
        <v>0.45</v>
      </c>
      <c r="E50" s="146" t="s">
        <v>76</v>
      </c>
      <c r="F50" s="148">
        <v>33200</v>
      </c>
      <c r="G50" s="148">
        <f>+F50*D50</f>
        <v>14940</v>
      </c>
      <c r="K50" s="69"/>
    </row>
    <row r="51" spans="1:11" ht="15" x14ac:dyDescent="0.25">
      <c r="A51" s="138"/>
      <c r="B51" s="149" t="s">
        <v>77</v>
      </c>
      <c r="C51" s="146"/>
      <c r="D51" s="147"/>
      <c r="E51" s="146"/>
      <c r="F51" s="148"/>
      <c r="G51" s="148"/>
    </row>
    <row r="52" spans="1:11" ht="15" x14ac:dyDescent="0.25">
      <c r="A52" s="138"/>
      <c r="B52" s="145" t="s">
        <v>78</v>
      </c>
      <c r="C52" s="146" t="s">
        <v>71</v>
      </c>
      <c r="D52" s="147">
        <v>1.2</v>
      </c>
      <c r="E52" s="146" t="s">
        <v>35</v>
      </c>
      <c r="F52" s="148">
        <v>10000</v>
      </c>
      <c r="G52" s="148">
        <f t="shared" si="2"/>
        <v>12000</v>
      </c>
    </row>
    <row r="53" spans="1:11" ht="15" x14ac:dyDescent="0.25">
      <c r="A53" s="138"/>
      <c r="B53" s="149" t="s">
        <v>79</v>
      </c>
      <c r="C53" s="146"/>
      <c r="D53" s="147"/>
      <c r="E53" s="146"/>
      <c r="F53" s="148"/>
      <c r="G53" s="148"/>
    </row>
    <row r="54" spans="1:11" ht="15" x14ac:dyDescent="0.25">
      <c r="A54" s="138"/>
      <c r="B54" s="145" t="s">
        <v>80</v>
      </c>
      <c r="C54" s="146" t="s">
        <v>71</v>
      </c>
      <c r="D54" s="147">
        <v>0.6</v>
      </c>
      <c r="E54" s="146" t="s">
        <v>81</v>
      </c>
      <c r="F54" s="148">
        <v>104200</v>
      </c>
      <c r="G54" s="148">
        <f t="shared" si="2"/>
        <v>62520</v>
      </c>
    </row>
    <row r="55" spans="1:11" ht="25.5" x14ac:dyDescent="0.25">
      <c r="A55" s="138"/>
      <c r="B55" s="150" t="s">
        <v>82</v>
      </c>
      <c r="C55" s="146" t="s">
        <v>62</v>
      </c>
      <c r="D55" s="147">
        <v>9</v>
      </c>
      <c r="E55" s="146" t="s">
        <v>83</v>
      </c>
      <c r="F55" s="148">
        <v>7200</v>
      </c>
      <c r="G55" s="148">
        <f t="shared" si="2"/>
        <v>64800</v>
      </c>
    </row>
    <row r="56" spans="1:11" ht="15" x14ac:dyDescent="0.25">
      <c r="A56" s="138"/>
      <c r="B56" s="151" t="s">
        <v>84</v>
      </c>
      <c r="C56" s="146"/>
      <c r="D56" s="147"/>
      <c r="E56" s="146"/>
      <c r="F56" s="148"/>
      <c r="G56" s="148"/>
    </row>
    <row r="57" spans="1:11" ht="15" x14ac:dyDescent="0.25">
      <c r="A57" s="138"/>
      <c r="B57" s="145" t="s">
        <v>85</v>
      </c>
      <c r="C57" s="146" t="s">
        <v>71</v>
      </c>
      <c r="D57" s="147">
        <v>6</v>
      </c>
      <c r="E57" s="146" t="s">
        <v>86</v>
      </c>
      <c r="F57" s="148">
        <v>5000</v>
      </c>
      <c r="G57" s="148">
        <f t="shared" ref="G57" si="3">+F57*D57</f>
        <v>30000</v>
      </c>
    </row>
    <row r="58" spans="1:11" ht="15" x14ac:dyDescent="0.25">
      <c r="A58" s="138"/>
      <c r="B58" s="145" t="s">
        <v>87</v>
      </c>
      <c r="C58" s="146" t="s">
        <v>88</v>
      </c>
      <c r="D58" s="147">
        <v>3</v>
      </c>
      <c r="E58" s="146" t="s">
        <v>86</v>
      </c>
      <c r="F58" s="148">
        <v>13800</v>
      </c>
      <c r="G58" s="148">
        <v>41400</v>
      </c>
    </row>
    <row r="59" spans="1:11" ht="12.75" customHeight="1" x14ac:dyDescent="0.25">
      <c r="A59" s="138"/>
      <c r="B59" s="152" t="s">
        <v>89</v>
      </c>
      <c r="C59" s="153"/>
      <c r="D59" s="153"/>
      <c r="E59" s="153"/>
      <c r="F59" s="154"/>
      <c r="G59" s="155">
        <f>SUM(G42:G58)</f>
        <v>625474</v>
      </c>
    </row>
    <row r="60" spans="1:11" ht="17.25" customHeight="1" x14ac:dyDescent="0.25">
      <c r="A60" s="72"/>
      <c r="B60" s="126"/>
      <c r="C60" s="117"/>
      <c r="D60" s="117"/>
      <c r="E60" s="141"/>
      <c r="F60" s="118"/>
      <c r="G60" s="118"/>
    </row>
    <row r="61" spans="1:11" ht="12" customHeight="1" x14ac:dyDescent="0.25">
      <c r="A61" s="30"/>
      <c r="B61" s="97" t="s">
        <v>90</v>
      </c>
      <c r="C61" s="130"/>
      <c r="D61" s="131"/>
      <c r="E61" s="131"/>
      <c r="F61" s="99"/>
      <c r="G61" s="99"/>
    </row>
    <row r="62" spans="1:11" ht="12" customHeight="1" x14ac:dyDescent="0.25">
      <c r="A62" s="30"/>
      <c r="B62" s="120" t="s">
        <v>91</v>
      </c>
      <c r="C62" s="102" t="s">
        <v>58</v>
      </c>
      <c r="D62" s="102" t="s">
        <v>59</v>
      </c>
      <c r="E62" s="120" t="s">
        <v>28</v>
      </c>
      <c r="F62" s="102" t="s">
        <v>29</v>
      </c>
      <c r="G62" s="120" t="s">
        <v>30</v>
      </c>
    </row>
    <row r="63" spans="1:11" ht="15" x14ac:dyDescent="0.25">
      <c r="A63" s="30"/>
      <c r="B63" s="136" t="s">
        <v>41</v>
      </c>
      <c r="C63" s="105" t="s">
        <v>42</v>
      </c>
      <c r="D63" s="137">
        <v>67</v>
      </c>
      <c r="E63" s="106" t="s">
        <v>54</v>
      </c>
      <c r="F63" s="107">
        <v>2200</v>
      </c>
      <c r="G63" s="107">
        <f t="shared" ref="G63" si="4">+F63*D63</f>
        <v>147400</v>
      </c>
    </row>
    <row r="64" spans="1:11" ht="15.75" customHeight="1" x14ac:dyDescent="0.25">
      <c r="A64" s="30"/>
      <c r="B64" s="152" t="s">
        <v>92</v>
      </c>
      <c r="C64" s="153"/>
      <c r="D64" s="153"/>
      <c r="E64" s="153"/>
      <c r="F64" s="154"/>
      <c r="G64" s="155">
        <f>SUM(G63)</f>
        <v>147400</v>
      </c>
    </row>
    <row r="65" spans="1:7" ht="15" x14ac:dyDescent="0.25">
      <c r="A65" s="4"/>
      <c r="B65" s="126"/>
      <c r="C65" s="126"/>
      <c r="D65" s="126"/>
      <c r="E65" s="126"/>
      <c r="F65" s="156"/>
      <c r="G65" s="156"/>
    </row>
    <row r="66" spans="1:7" ht="12" customHeight="1" x14ac:dyDescent="0.25">
      <c r="A66" s="2"/>
      <c r="B66" s="33" t="s">
        <v>93</v>
      </c>
      <c r="C66" s="34"/>
      <c r="D66" s="34"/>
      <c r="E66" s="34"/>
      <c r="F66" s="34"/>
      <c r="G66" s="35">
        <f>G26+G38+G59+G64</f>
        <v>3550474</v>
      </c>
    </row>
    <row r="67" spans="1:7" ht="12" customHeight="1" x14ac:dyDescent="0.25">
      <c r="A67" s="30"/>
      <c r="B67" s="36" t="s">
        <v>94</v>
      </c>
      <c r="C67" s="19"/>
      <c r="D67" s="19"/>
      <c r="E67" s="19"/>
      <c r="F67" s="19"/>
      <c r="G67" s="37">
        <f>G66*0.05</f>
        <v>177523.7</v>
      </c>
    </row>
    <row r="68" spans="1:7" ht="12" customHeight="1" x14ac:dyDescent="0.25">
      <c r="A68" s="30"/>
      <c r="B68" s="38" t="s">
        <v>95</v>
      </c>
      <c r="C68" s="18"/>
      <c r="D68" s="18"/>
      <c r="E68" s="18"/>
      <c r="F68" s="18"/>
      <c r="G68" s="39">
        <f>G67+G66</f>
        <v>3727997.7</v>
      </c>
    </row>
    <row r="69" spans="1:7" ht="12" customHeight="1" x14ac:dyDescent="0.25">
      <c r="A69" s="30"/>
      <c r="B69" s="36" t="s">
        <v>96</v>
      </c>
      <c r="C69" s="19"/>
      <c r="D69" s="19"/>
      <c r="E69" s="19"/>
      <c r="F69" s="19"/>
      <c r="G69" s="37">
        <f>G12</f>
        <v>4200000</v>
      </c>
    </row>
    <row r="70" spans="1:7" ht="12" customHeight="1" x14ac:dyDescent="0.25">
      <c r="A70" s="30"/>
      <c r="B70" s="40" t="s">
        <v>97</v>
      </c>
      <c r="C70" s="41"/>
      <c r="D70" s="41"/>
      <c r="E70" s="41"/>
      <c r="F70" s="41"/>
      <c r="G70" s="42">
        <f>G69-G68</f>
        <v>472002.29999999981</v>
      </c>
    </row>
    <row r="71" spans="1:7" ht="12" customHeight="1" x14ac:dyDescent="0.25">
      <c r="A71" s="30"/>
      <c r="B71" s="31" t="s">
        <v>98</v>
      </c>
      <c r="C71" s="32"/>
      <c r="D71" s="32"/>
      <c r="E71" s="32"/>
      <c r="F71" s="32"/>
      <c r="G71" s="27"/>
    </row>
    <row r="72" spans="1:7" ht="12" customHeight="1" thickBot="1" x14ac:dyDescent="0.3">
      <c r="A72" s="30"/>
      <c r="B72" s="43"/>
      <c r="C72" s="32"/>
      <c r="D72" s="32"/>
      <c r="E72" s="32"/>
      <c r="F72" s="32"/>
      <c r="G72" s="27"/>
    </row>
    <row r="73" spans="1:7" ht="12.75" customHeight="1" x14ac:dyDescent="0.25">
      <c r="A73" s="30"/>
      <c r="B73" s="55" t="s">
        <v>99</v>
      </c>
      <c r="C73" s="56"/>
      <c r="D73" s="56"/>
      <c r="E73" s="56"/>
      <c r="F73" s="57"/>
      <c r="G73" s="27"/>
    </row>
    <row r="74" spans="1:7" ht="12" customHeight="1" x14ac:dyDescent="0.25">
      <c r="A74" s="30"/>
      <c r="B74" s="58" t="s">
        <v>100</v>
      </c>
      <c r="C74" s="29"/>
      <c r="D74" s="29"/>
      <c r="E74" s="29"/>
      <c r="F74" s="59"/>
      <c r="G74" s="27"/>
    </row>
    <row r="75" spans="1:7" ht="12" customHeight="1" x14ac:dyDescent="0.25">
      <c r="A75" s="30"/>
      <c r="B75" s="58" t="s">
        <v>101</v>
      </c>
      <c r="C75" s="29"/>
      <c r="D75" s="29"/>
      <c r="E75" s="29"/>
      <c r="F75" s="59"/>
      <c r="G75" s="27"/>
    </row>
    <row r="76" spans="1:7" ht="12" customHeight="1" x14ac:dyDescent="0.25">
      <c r="A76" s="30"/>
      <c r="B76" s="58" t="s">
        <v>102</v>
      </c>
      <c r="C76" s="29"/>
      <c r="D76" s="29"/>
      <c r="E76" s="29"/>
      <c r="F76" s="59"/>
      <c r="G76" s="27"/>
    </row>
    <row r="77" spans="1:7" ht="12" customHeight="1" x14ac:dyDescent="0.25">
      <c r="A77" s="30"/>
      <c r="B77" s="58" t="s">
        <v>103</v>
      </c>
      <c r="C77" s="29"/>
      <c r="D77" s="29"/>
      <c r="E77" s="29"/>
      <c r="F77" s="59"/>
      <c r="G77" s="27"/>
    </row>
    <row r="78" spans="1:7" ht="12" customHeight="1" x14ac:dyDescent="0.25">
      <c r="A78" s="30"/>
      <c r="B78" s="58" t="s">
        <v>104</v>
      </c>
      <c r="C78" s="29"/>
      <c r="D78" s="29"/>
      <c r="E78" s="29"/>
      <c r="F78" s="59"/>
      <c r="G78" s="27"/>
    </row>
    <row r="79" spans="1:7" ht="12" customHeight="1" thickBot="1" x14ac:dyDescent="0.3">
      <c r="A79" s="30"/>
      <c r="B79" s="60" t="s">
        <v>105</v>
      </c>
      <c r="C79" s="61"/>
      <c r="D79" s="61"/>
      <c r="E79" s="61"/>
      <c r="F79" s="62"/>
      <c r="G79" s="27"/>
    </row>
    <row r="80" spans="1:7" ht="12.75" customHeight="1" x14ac:dyDescent="0.25">
      <c r="A80" s="30"/>
      <c r="B80" s="53"/>
      <c r="C80" s="29"/>
      <c r="D80" s="29"/>
      <c r="E80" s="29"/>
      <c r="F80" s="29"/>
      <c r="G80" s="27"/>
    </row>
    <row r="81" spans="1:7" ht="12.75" customHeight="1" thickBot="1" x14ac:dyDescent="0.3">
      <c r="A81" s="30"/>
      <c r="B81" s="70" t="s">
        <v>106</v>
      </c>
      <c r="C81" s="71"/>
      <c r="D81" s="52"/>
      <c r="E81" s="21"/>
      <c r="F81" s="21"/>
      <c r="G81" s="27"/>
    </row>
    <row r="82" spans="1:7" ht="15" customHeight="1" x14ac:dyDescent="0.25">
      <c r="A82" s="30"/>
      <c r="B82" s="45" t="s">
        <v>91</v>
      </c>
      <c r="C82" s="22" t="s">
        <v>107</v>
      </c>
      <c r="D82" s="46" t="s">
        <v>108</v>
      </c>
      <c r="E82" s="21"/>
      <c r="F82" s="21"/>
      <c r="G82" s="27"/>
    </row>
    <row r="83" spans="1:7" ht="12" customHeight="1" x14ac:dyDescent="0.25">
      <c r="A83" s="30"/>
      <c r="B83" s="47" t="s">
        <v>109</v>
      </c>
      <c r="C83" s="23">
        <f>G26</f>
        <v>2557600</v>
      </c>
      <c r="D83" s="48">
        <f>(C83/C89)</f>
        <v>0.6860518701995012</v>
      </c>
      <c r="E83" s="21"/>
      <c r="F83" s="21"/>
      <c r="G83" s="27"/>
    </row>
    <row r="84" spans="1:7" ht="12" customHeight="1" x14ac:dyDescent="0.25">
      <c r="A84" s="30"/>
      <c r="B84" s="47" t="s">
        <v>110</v>
      </c>
      <c r="C84" s="24">
        <v>0</v>
      </c>
      <c r="D84" s="48">
        <v>0</v>
      </c>
      <c r="E84" s="21"/>
      <c r="F84" s="21"/>
      <c r="G84" s="27"/>
    </row>
    <row r="85" spans="1:7" ht="12" customHeight="1" x14ac:dyDescent="0.25">
      <c r="A85" s="30"/>
      <c r="B85" s="47" t="s">
        <v>111</v>
      </c>
      <c r="C85" s="23">
        <v>367400</v>
      </c>
      <c r="D85" s="48">
        <f>(C85/C89)</f>
        <v>9.8551555016928652E-2</v>
      </c>
      <c r="E85" s="21"/>
      <c r="F85" s="21"/>
      <c r="G85" s="27"/>
    </row>
    <row r="86" spans="1:7" ht="12" customHeight="1" x14ac:dyDescent="0.25">
      <c r="A86" s="30"/>
      <c r="B86" s="47" t="s">
        <v>57</v>
      </c>
      <c r="C86" s="23">
        <v>625474</v>
      </c>
      <c r="D86" s="48">
        <f>(C86/C89)</f>
        <v>0.16777745052438334</v>
      </c>
      <c r="E86" s="21"/>
      <c r="F86" s="21"/>
      <c r="G86" s="27"/>
    </row>
    <row r="87" spans="1:7" ht="12" customHeight="1" x14ac:dyDescent="0.25">
      <c r="A87" s="30"/>
      <c r="B87" s="47" t="s">
        <v>112</v>
      </c>
      <c r="C87" s="25">
        <v>0</v>
      </c>
      <c r="D87" s="48">
        <f>(C87/C89)</f>
        <v>0</v>
      </c>
      <c r="E87" s="26"/>
      <c r="F87" s="26"/>
      <c r="G87" s="27"/>
    </row>
    <row r="88" spans="1:7" ht="12" customHeight="1" x14ac:dyDescent="0.25">
      <c r="A88" s="30"/>
      <c r="B88" s="47" t="s">
        <v>113</v>
      </c>
      <c r="C88" s="25">
        <v>177524</v>
      </c>
      <c r="D88" s="48">
        <f>(C88/C89)</f>
        <v>4.7619124259186837E-2</v>
      </c>
      <c r="E88" s="26"/>
      <c r="F88" s="26"/>
      <c r="G88" s="27"/>
    </row>
    <row r="89" spans="1:7" ht="12" customHeight="1" thickBot="1" x14ac:dyDescent="0.3">
      <c r="A89" s="30"/>
      <c r="B89" s="49" t="s">
        <v>114</v>
      </c>
      <c r="C89" s="50">
        <f>SUM(C83:C88)</f>
        <v>3727998</v>
      </c>
      <c r="D89" s="51">
        <f>SUM(D83:D88)</f>
        <v>1</v>
      </c>
      <c r="E89" s="26"/>
      <c r="F89" s="26"/>
      <c r="G89" s="27"/>
    </row>
    <row r="90" spans="1:7" ht="12.75" customHeight="1" x14ac:dyDescent="0.25">
      <c r="A90" s="30"/>
      <c r="B90" s="43"/>
      <c r="C90" s="32"/>
      <c r="D90" s="32"/>
      <c r="E90" s="32"/>
      <c r="F90" s="32"/>
      <c r="G90" s="27"/>
    </row>
    <row r="91" spans="1:7" ht="12" customHeight="1" x14ac:dyDescent="0.25">
      <c r="A91" s="30"/>
      <c r="B91" s="44"/>
      <c r="C91" s="32"/>
      <c r="D91" s="32"/>
      <c r="E91" s="32"/>
      <c r="F91" s="32"/>
      <c r="G91" s="27"/>
    </row>
    <row r="92" spans="1:7" ht="12.75" customHeight="1" thickBot="1" x14ac:dyDescent="0.3">
      <c r="A92" s="30"/>
      <c r="B92" s="64"/>
      <c r="C92" s="65" t="s">
        <v>115</v>
      </c>
      <c r="D92" s="66"/>
      <c r="E92" s="67"/>
      <c r="F92" s="157"/>
      <c r="G92" s="27"/>
    </row>
    <row r="93" spans="1:7" ht="12.75" customHeight="1" x14ac:dyDescent="0.25">
      <c r="A93" s="30"/>
      <c r="B93" s="159" t="s">
        <v>91</v>
      </c>
      <c r="C93" s="160" t="s">
        <v>116</v>
      </c>
      <c r="D93" s="159" t="s">
        <v>117</v>
      </c>
      <c r="E93" s="159" t="s">
        <v>118</v>
      </c>
      <c r="F93" s="158"/>
      <c r="G93" s="27"/>
    </row>
    <row r="94" spans="1:7" ht="12" customHeight="1" x14ac:dyDescent="0.25">
      <c r="A94" s="20"/>
      <c r="B94" s="68" t="s">
        <v>119</v>
      </c>
      <c r="C94" s="166">
        <v>25000</v>
      </c>
      <c r="D94" s="166">
        <v>35000</v>
      </c>
      <c r="E94" s="167">
        <v>45000</v>
      </c>
      <c r="F94" s="63"/>
      <c r="G94" s="28"/>
    </row>
    <row r="95" spans="1:7" ht="12" customHeight="1" thickBot="1" x14ac:dyDescent="0.3">
      <c r="A95" s="30"/>
      <c r="B95" s="49" t="s">
        <v>120</v>
      </c>
      <c r="C95" s="161">
        <f>(G68/C94)</f>
        <v>149.11990800000001</v>
      </c>
      <c r="D95" s="161">
        <f>(G68/D94)</f>
        <v>106.51422000000001</v>
      </c>
      <c r="E95" s="162">
        <f>(G68/E94)</f>
        <v>82.844393333333343</v>
      </c>
      <c r="F95" s="63"/>
      <c r="G95" s="28"/>
    </row>
    <row r="96" spans="1:7" ht="12.75" customHeight="1" x14ac:dyDescent="0.25">
      <c r="A96" s="30"/>
      <c r="B96" s="54" t="s">
        <v>121</v>
      </c>
      <c r="C96" s="29"/>
      <c r="D96" s="29"/>
      <c r="E96" s="29"/>
      <c r="F96" s="29"/>
      <c r="G96" s="29"/>
    </row>
    <row r="97" spans="1:1" ht="15.6" customHeight="1" x14ac:dyDescent="0.25">
      <c r="A97" s="30"/>
    </row>
  </sheetData>
  <mergeCells count="7">
    <mergeCell ref="E9:F9"/>
    <mergeCell ref="E14:F14"/>
    <mergeCell ref="E15:F15"/>
    <mergeCell ref="B17:G17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ADECCC-8EDA-4578-8480-F777A21B3AC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73DC16C1-0585-4FAB-B44E-E878F61DD0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38C147-F243-4880-81C3-BCE27C4CED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conservero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2021-04-06T14:21:45Z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