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Valparaiso\San Felipe\"/>
    </mc:Choice>
  </mc:AlternateContent>
  <bookViews>
    <workbookView xWindow="0" yWindow="0" windowWidth="20490" windowHeight="7155"/>
  </bookViews>
  <sheets>
    <sheet name="Duraz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8" i="1" l="1"/>
  <c r="G57" i="1"/>
  <c r="G55" i="1"/>
  <c r="G53" i="1"/>
  <c r="G52" i="1"/>
  <c r="G51" i="1"/>
  <c r="G50" i="1"/>
  <c r="G47" i="1"/>
  <c r="G59" i="1" s="1"/>
  <c r="G64" i="1"/>
  <c r="G69" i="1"/>
  <c r="G26" i="1"/>
  <c r="C83" i="1" s="1"/>
  <c r="G38" i="1"/>
  <c r="C85" i="1" s="1"/>
  <c r="C86" i="1" l="1"/>
  <c r="G66" i="1"/>
  <c r="G67" i="1" s="1"/>
  <c r="C88" i="1" l="1"/>
  <c r="G68" i="1"/>
  <c r="D94" i="1" l="1"/>
  <c r="C94" i="1"/>
  <c r="E94" i="1"/>
  <c r="G70" i="1"/>
  <c r="C89" i="1"/>
  <c r="D88" i="1" s="1"/>
  <c r="D86" i="1" l="1"/>
  <c r="D83" i="1"/>
  <c r="D85" i="1"/>
  <c r="D87" i="1"/>
  <c r="D89" i="1" l="1"/>
</calcChain>
</file>

<file path=xl/sharedStrings.xml><?xml version="1.0" encoding="utf-8"?>
<sst xmlns="http://schemas.openxmlformats.org/spreadsheetml/2006/main" count="161" uniqueCount="118">
  <si>
    <t>RUBRO O CULTIVO</t>
  </si>
  <si>
    <t>VARIEDAD</t>
  </si>
  <si>
    <t>FECHA ESTIMADA  PRECIO VENTA</t>
  </si>
  <si>
    <t>NIVEL TECNOLÓGICO</t>
  </si>
  <si>
    <t>REGIÓN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</si>
  <si>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</si>
  <si>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</si>
  <si>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</si>
  <si>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</si>
  <si>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</si>
  <si>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</si>
  <si>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</si>
  <si>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</si>
  <si>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</si>
  <si>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</si>
  <si>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</si>
  <si>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</si>
  <si>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</si>
  <si>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</si>
  <si>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</si>
  <si>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</si>
  <si>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</si>
  <si>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</si>
  <si>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</si>
  <si>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</si>
  <si>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</si>
  <si>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</si>
  <si>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</si>
  <si>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</si>
  <si>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</si>
  <si>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</si>
  <si>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</si>
  <si>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</si>
  <si>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</si>
  <si>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</si>
  <si>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</si>
  <si>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</si>
  <si>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</si>
  <si>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</si>
  <si>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</si>
  <si>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</si>
  <si>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</si>
  <si>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</si>
  <si>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</si>
  <si>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</si>
  <si>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</si>
  <si>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</si>
  <si>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</si>
  <si>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</si>
  <si>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</si>
  <si>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</si>
  <si>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</si>
  <si>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</si>
  <si>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</si>
  <si>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</si>
  <si>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</si>
  <si>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</si>
  <si>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</si>
  <si>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LOADELL, CARSON,ANDROSS, ROSS PEACH, DR. DAVIS, KAKAMA.</t>
  </si>
  <si>
    <t>ENERO- FEBRERO</t>
  </si>
  <si>
    <t>MEDIO</t>
  </si>
  <si>
    <t>PRECIO ESPERADO ($/KG) CON IVA PULPA</t>
  </si>
  <si>
    <t>VALPARAISO</t>
  </si>
  <si>
    <t>INGRESO ESPERADO, CON IVA ($)</t>
  </si>
  <si>
    <t>ÁREA</t>
  </si>
  <si>
    <t>SAN FELIPE</t>
  </si>
  <si>
    <t>DESTINO PRODUCCIÓN</t>
  </si>
  <si>
    <t>CONSERVERAS MERCADO INTERNO.INTERMEDIARIOS, HUESILLOS</t>
  </si>
  <si>
    <t>PUTAENDO/SAN FELIPE/CATEMU/LLAY LLAY/SANTA MARIA</t>
  </si>
  <si>
    <t>SEQUÍA, HELADAS, LLUVIAS PRIMAVERALES.</t>
  </si>
  <si>
    <t>RENDIMIENTO (Kg/Há.)</t>
  </si>
  <si>
    <t>PODA</t>
  </si>
  <si>
    <t>PLANTAS</t>
  </si>
  <si>
    <t>JUNIO A JULIO</t>
  </si>
  <si>
    <t>RALEO</t>
  </si>
  <si>
    <t>OCTUBRE</t>
  </si>
  <si>
    <t>RIEGO</t>
  </si>
  <si>
    <t>SEPTIEMBRE A MARZO</t>
  </si>
  <si>
    <t>LABORES COMPLEMENTARIAS</t>
  </si>
  <si>
    <t>MAYO A ABRIL</t>
  </si>
  <si>
    <t>COSECHA</t>
  </si>
  <si>
    <t>BINS</t>
  </si>
  <si>
    <t>FEBRERO A MARZO</t>
  </si>
  <si>
    <t>RASTRAJES</t>
  </si>
  <si>
    <t>MAYO A OCTUBRE</t>
  </si>
  <si>
    <t>SURCADORA</t>
  </si>
  <si>
    <t>APLIC. PESTICIDAS</t>
  </si>
  <si>
    <t>NEB.</t>
  </si>
  <si>
    <t>AGOSTO A ABRIL</t>
  </si>
  <si>
    <t>DICIEMBRE A ENERO</t>
  </si>
  <si>
    <t>UREA</t>
  </si>
  <si>
    <t>KG</t>
  </si>
  <si>
    <t>MURIATO DE POTASIO</t>
  </si>
  <si>
    <t>JULIO</t>
  </si>
  <si>
    <t>ABONO FOLIAR-ZINC</t>
  </si>
  <si>
    <t>L</t>
  </si>
  <si>
    <t>ENERO A DICIEMBRE</t>
  </si>
  <si>
    <t>MCPA SAL POTÁSICA</t>
  </si>
  <si>
    <t xml:space="preserve">ENERO A DICIEMBRE </t>
  </si>
  <si>
    <t>CLORPIRIFOS</t>
  </si>
  <si>
    <t>CITROLIV</t>
  </si>
  <si>
    <t>PUNTO 70 WP</t>
  </si>
  <si>
    <t>SEPTIEMBRE A NOVIEMBRE</t>
  </si>
  <si>
    <t>LAMBDACYHALOTRINA</t>
  </si>
  <si>
    <t>NOVIEMBRE A ENERO</t>
  </si>
  <si>
    <t>ACARICIDA</t>
  </si>
  <si>
    <t>ABAMECTINA</t>
  </si>
  <si>
    <t>FUNGICIDAS</t>
  </si>
  <si>
    <t>TOPAS</t>
  </si>
  <si>
    <t>SEPTIEMBRE</t>
  </si>
  <si>
    <t>OXICUP, COBRE NORDOX, HIDROXIDO DE COBRE</t>
  </si>
  <si>
    <t>ABRIL A SEPTIEMBRE</t>
  </si>
  <si>
    <t>ESCENARIOS COSTO UNITARIO  ($/kg)</t>
  </si>
  <si>
    <t>Costo unitario ($/kg) (*)</t>
  </si>
  <si>
    <t>ROUNDUP-GLIFOSATO</t>
  </si>
  <si>
    <t>Rendimiento (kg/hà)</t>
  </si>
  <si>
    <t>N° Jornadas/      Unid</t>
  </si>
  <si>
    <t>Durazno conservero (10 a 13 años)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</si>
</sst>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\ &quot;€&quot;_-;\-* #,##0.00\ &quot;€&quot;_-;_-* &quot;-&quot;??\ &quot;€&quot;_-;_-@_-"/>
    <numFmt numFmtId="168" formatCode="_-* #,##0.00\ _€_-;\-* #,##0.00\ _€_-;_-* &quot;-&quot;??\ _€_-;_-@_-"/>
    <numFmt numFmtId="169" formatCode="0.0"/>
  </numFmts>
  <fonts count="23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</font>
    <font>
      <sz val="8"/>
      <color theme="1"/>
      <name val="Arial Narrow"/>
      <family val="2"/>
    </font>
    <font>
      <b/>
      <sz val="8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</borders>
  <cellStyleXfs count="9">
    <xf numFmtId="0" fontId="0" fillId="0" borderId="0" applyNumberFormat="0" applyFill="0" applyBorder="0" applyProtection="0"/>
    <xf numFmtId="0" fontId="1" fillId="0" borderId="20"/>
    <xf numFmtId="0" fontId="19" fillId="0" borderId="20"/>
    <xf numFmtId="168" fontId="19" fillId="0" borderId="20" applyFont="0" applyFill="0" applyBorder="0" applyAlignment="0" applyProtection="0"/>
    <xf numFmtId="167" fontId="19" fillId="0" borderId="20" applyFont="0" applyFill="0" applyBorder="0" applyAlignment="0" applyProtection="0"/>
    <xf numFmtId="0" fontId="19" fillId="0" borderId="20"/>
    <xf numFmtId="0" fontId="19" fillId="0" borderId="20"/>
    <xf numFmtId="9" fontId="19" fillId="0" borderId="20" applyFont="0" applyFill="0" applyBorder="0" applyAlignment="0" applyProtection="0"/>
    <xf numFmtId="41" fontId="20" fillId="0" borderId="0" applyFont="0" applyFill="0" applyBorder="0" applyAlignment="0" applyProtection="0"/>
  </cellStyleXfs>
  <cellXfs count="15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3" fillId="2" borderId="6" xfId="0" applyFont="1" applyFill="1" applyBorder="1" applyAlignment="1"/>
    <xf numFmtId="3" fontId="3" fillId="2" borderId="5" xfId="0" applyNumberFormat="1" applyFont="1" applyFill="1" applyBorder="1" applyAlignment="1"/>
    <xf numFmtId="0" fontId="5" fillId="2" borderId="5" xfId="0" applyFont="1" applyFill="1" applyBorder="1" applyAlignment="1"/>
    <xf numFmtId="14" fontId="3" fillId="2" borderId="7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7" xfId="0" applyFont="1" applyFill="1" applyBorder="1" applyAlignment="1">
      <alignment horizontal="justify" wrapText="1"/>
    </xf>
    <xf numFmtId="0" fontId="0" fillId="2" borderId="8" xfId="0" applyFont="1" applyFill="1" applyBorder="1" applyAlignment="1"/>
    <xf numFmtId="0" fontId="3" fillId="2" borderId="9" xfId="0" applyFont="1" applyFill="1" applyBorder="1" applyAlignment="1"/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/>
    <xf numFmtId="49" fontId="2" fillId="5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3" fillId="2" borderId="10" xfId="0" applyNumberFormat="1" applyFont="1" applyFill="1" applyBorder="1" applyAlignment="1"/>
    <xf numFmtId="49" fontId="2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3" fillId="2" borderId="15" xfId="0" applyFont="1" applyFill="1" applyBorder="1" applyAlignment="1"/>
    <xf numFmtId="0" fontId="3" fillId="2" borderId="16" xfId="0" applyFont="1" applyFill="1" applyBorder="1" applyAlignment="1"/>
    <xf numFmtId="3" fontId="3" fillId="2" borderId="16" xfId="0" applyNumberFormat="1" applyFont="1" applyFill="1" applyBorder="1" applyAlignment="1"/>
    <xf numFmtId="49" fontId="2" fillId="3" borderId="11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5" fillId="2" borderId="5" xfId="0" applyFont="1" applyFill="1" applyBorder="1" applyAlignment="1">
      <alignment horizontal="center"/>
    </xf>
    <xf numFmtId="49" fontId="9" fillId="3" borderId="13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3" fontId="9" fillId="3" borderId="13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/>
    </xf>
    <xf numFmtId="49" fontId="9" fillId="3" borderId="17" xfId="0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3" fontId="9" fillId="3" borderId="17" xfId="0" applyNumberFormat="1" applyFont="1" applyFill="1" applyBorder="1" applyAlignment="1">
      <alignment vertical="center"/>
    </xf>
    <xf numFmtId="0" fontId="2" fillId="5" borderId="13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0" fillId="2" borderId="18" xfId="0" applyFont="1" applyFill="1" applyBorder="1" applyAlignment="1"/>
    <xf numFmtId="0" fontId="15" fillId="7" borderId="20" xfId="0" applyFont="1" applyFill="1" applyBorder="1" applyAlignment="1"/>
    <xf numFmtId="49" fontId="13" fillId="8" borderId="21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6" fontId="13" fillId="2" borderId="5" xfId="0" applyNumberFormat="1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165" fontId="2" fillId="2" borderId="20" xfId="0" applyNumberFormat="1" applyFont="1" applyFill="1" applyBorder="1" applyAlignment="1">
      <alignment vertical="center"/>
    </xf>
    <xf numFmtId="165" fontId="17" fillId="2" borderId="20" xfId="0" applyNumberFormat="1" applyFont="1" applyFill="1" applyBorder="1" applyAlignment="1">
      <alignment vertical="center"/>
    </xf>
    <xf numFmtId="0" fontId="15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0" fontId="3" fillId="2" borderId="23" xfId="0" applyFont="1" applyFill="1" applyBorder="1" applyAlignment="1"/>
    <xf numFmtId="3" fontId="3" fillId="2" borderId="23" xfId="0" applyNumberFormat="1" applyFont="1" applyFill="1" applyBorder="1" applyAlignment="1"/>
    <xf numFmtId="49" fontId="2" fillId="5" borderId="24" xfId="0" applyNumberFormat="1" applyFont="1" applyFill="1" applyBorder="1" applyAlignment="1">
      <alignment vertical="center"/>
    </xf>
    <xf numFmtId="0" fontId="2" fillId="5" borderId="25" xfId="0" applyFont="1" applyFill="1" applyBorder="1" applyAlignment="1">
      <alignment vertical="center"/>
    </xf>
    <xf numFmtId="165" fontId="2" fillId="5" borderId="26" xfId="0" applyNumberFormat="1" applyFont="1" applyFill="1" applyBorder="1" applyAlignment="1">
      <alignment vertical="center"/>
    </xf>
    <xf numFmtId="49" fontId="2" fillId="3" borderId="27" xfId="0" applyNumberFormat="1" applyFont="1" applyFill="1" applyBorder="1" applyAlignment="1">
      <alignment vertical="center"/>
    </xf>
    <xf numFmtId="165" fontId="2" fillId="3" borderId="28" xfId="0" applyNumberFormat="1" applyFont="1" applyFill="1" applyBorder="1" applyAlignment="1">
      <alignment vertical="center"/>
    </xf>
    <xf numFmtId="49" fontId="2" fillId="5" borderId="27" xfId="0" applyNumberFormat="1" applyFont="1" applyFill="1" applyBorder="1" applyAlignment="1">
      <alignment vertical="center"/>
    </xf>
    <xf numFmtId="165" fontId="2" fillId="5" borderId="28" xfId="0" applyNumberFormat="1" applyFont="1" applyFill="1" applyBorder="1" applyAlignment="1">
      <alignment vertical="center"/>
    </xf>
    <xf numFmtId="49" fontId="2" fillId="5" borderId="29" xfId="0" applyNumberFormat="1" applyFont="1" applyFill="1" applyBorder="1" applyAlignment="1">
      <alignment vertical="center"/>
    </xf>
    <xf numFmtId="0" fontId="10" fillId="5" borderId="30" xfId="0" applyFont="1" applyFill="1" applyBorder="1" applyAlignment="1">
      <alignment vertical="center"/>
    </xf>
    <xf numFmtId="165" fontId="2" fillId="6" borderId="31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6" fillId="2" borderId="20" xfId="0" applyFont="1" applyFill="1" applyBorder="1" applyAlignment="1">
      <alignment vertical="center"/>
    </xf>
    <xf numFmtId="49" fontId="13" fillId="8" borderId="32" xfId="0" applyNumberFormat="1" applyFont="1" applyFill="1" applyBorder="1" applyAlignment="1">
      <alignment vertical="center"/>
    </xf>
    <xf numFmtId="49" fontId="15" fillId="8" borderId="33" xfId="0" applyNumberFormat="1" applyFont="1" applyFill="1" applyBorder="1" applyAlignment="1"/>
    <xf numFmtId="49" fontId="13" fillId="2" borderId="34" xfId="0" applyNumberFormat="1" applyFont="1" applyFill="1" applyBorder="1" applyAlignment="1">
      <alignment vertical="center"/>
    </xf>
    <xf numFmtId="9" fontId="15" fillId="2" borderId="35" xfId="0" applyNumberFormat="1" applyFont="1" applyFill="1" applyBorder="1" applyAlignment="1"/>
    <xf numFmtId="49" fontId="13" fillId="8" borderId="36" xfId="0" applyNumberFormat="1" applyFont="1" applyFill="1" applyBorder="1" applyAlignment="1">
      <alignment vertical="center"/>
    </xf>
    <xf numFmtId="166" fontId="13" fillId="8" borderId="37" xfId="0" applyNumberFormat="1" applyFont="1" applyFill="1" applyBorder="1" applyAlignment="1">
      <alignment vertical="center"/>
    </xf>
    <xf numFmtId="9" fontId="13" fillId="8" borderId="38" xfId="0" applyNumberFormat="1" applyFont="1" applyFill="1" applyBorder="1" applyAlignment="1">
      <alignment vertical="center"/>
    </xf>
    <xf numFmtId="0" fontId="15" fillId="9" borderId="41" xfId="0" applyFont="1" applyFill="1" applyBorder="1" applyAlignment="1"/>
    <xf numFmtId="0" fontId="15" fillId="2" borderId="20" xfId="0" applyFont="1" applyFill="1" applyBorder="1" applyAlignment="1">
      <alignment vertical="center"/>
    </xf>
    <xf numFmtId="49" fontId="15" fillId="2" borderId="20" xfId="0" applyNumberFormat="1" applyFont="1" applyFill="1" applyBorder="1" applyAlignment="1">
      <alignment vertical="center"/>
    </xf>
    <xf numFmtId="49" fontId="13" fillId="2" borderId="42" xfId="0" applyNumberFormat="1" applyFont="1" applyFill="1" applyBorder="1" applyAlignment="1">
      <alignment vertical="center"/>
    </xf>
    <xf numFmtId="0" fontId="15" fillId="2" borderId="43" xfId="0" applyFont="1" applyFill="1" applyBorder="1" applyAlignment="1"/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0" fontId="15" fillId="2" borderId="49" xfId="0" applyFont="1" applyFill="1" applyBorder="1" applyAlignment="1"/>
    <xf numFmtId="0" fontId="13" fillId="7" borderId="20" xfId="0" applyFont="1" applyFill="1" applyBorder="1" applyAlignment="1">
      <alignment vertical="center"/>
    </xf>
    <xf numFmtId="0" fontId="10" fillId="9" borderId="19" xfId="0" applyFont="1" applyFill="1" applyBorder="1" applyAlignment="1">
      <alignment vertical="center"/>
    </xf>
    <xf numFmtId="49" fontId="18" fillId="9" borderId="20" xfId="0" applyNumberFormat="1" applyFont="1" applyFill="1" applyBorder="1" applyAlignment="1">
      <alignment vertical="center"/>
    </xf>
    <xf numFmtId="0" fontId="10" fillId="9" borderId="20" xfId="0" applyFont="1" applyFill="1" applyBorder="1" applyAlignment="1">
      <alignment vertical="center"/>
    </xf>
    <xf numFmtId="0" fontId="10" fillId="9" borderId="50" xfId="0" applyFont="1" applyFill="1" applyBorder="1" applyAlignment="1">
      <alignment vertical="center"/>
    </xf>
    <xf numFmtId="166" fontId="13" fillId="8" borderId="38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49" fontId="3" fillId="2" borderId="5" xfId="0" applyNumberFormat="1" applyFont="1" applyFill="1" applyBorder="1" applyAlignment="1">
      <alignment horizontal="right" wrapText="1"/>
    </xf>
    <xf numFmtId="49" fontId="2" fillId="3" borderId="52" xfId="0" applyNumberFormat="1" applyFont="1" applyFill="1" applyBorder="1" applyAlignment="1">
      <alignment vertical="center" wrapText="1"/>
    </xf>
    <xf numFmtId="0" fontId="3" fillId="2" borderId="53" xfId="0" applyFont="1" applyFill="1" applyBorder="1" applyAlignment="1">
      <alignment wrapText="1"/>
    </xf>
    <xf numFmtId="0" fontId="3" fillId="2" borderId="53" xfId="0" applyFont="1" applyFill="1" applyBorder="1" applyAlignment="1"/>
    <xf numFmtId="0" fontId="5" fillId="2" borderId="54" xfId="0" applyFont="1" applyFill="1" applyBorder="1" applyAlignment="1"/>
    <xf numFmtId="0" fontId="5" fillId="2" borderId="54" xfId="0" applyFont="1" applyFill="1" applyBorder="1" applyAlignment="1">
      <alignment horizontal="center"/>
    </xf>
    <xf numFmtId="3" fontId="5" fillId="2" borderId="54" xfId="0" applyNumberFormat="1" applyFont="1" applyFill="1" applyBorder="1" applyAlignment="1"/>
    <xf numFmtId="49" fontId="13" fillId="8" borderId="55" xfId="0" applyNumberFormat="1" applyFont="1" applyFill="1" applyBorder="1" applyAlignment="1">
      <alignment vertical="center"/>
    </xf>
    <xf numFmtId="0" fontId="21" fillId="0" borderId="51" xfId="1" applyFont="1" applyBorder="1" applyAlignment="1">
      <alignment vertical="center" wrapText="1"/>
    </xf>
    <xf numFmtId="0" fontId="21" fillId="10" borderId="20" xfId="1" applyFont="1" applyFill="1" applyBorder="1" applyAlignment="1">
      <alignment vertical="center" wrapText="1"/>
    </xf>
    <xf numFmtId="0" fontId="21" fillId="10" borderId="51" xfId="1" applyFont="1" applyFill="1" applyBorder="1" applyAlignment="1">
      <alignment horizontal="right" vertical="center"/>
    </xf>
    <xf numFmtId="0" fontId="21" fillId="0" borderId="20" xfId="1" applyFont="1"/>
    <xf numFmtId="3" fontId="21" fillId="0" borderId="51" xfId="1" applyNumberFormat="1" applyFont="1" applyBorder="1" applyAlignment="1">
      <alignment horizontal="right" vertical="center"/>
    </xf>
    <xf numFmtId="0" fontId="21" fillId="0" borderId="20" xfId="1" applyFont="1" applyBorder="1" applyAlignment="1">
      <alignment vertical="center" wrapText="1"/>
    </xf>
    <xf numFmtId="0" fontId="21" fillId="0" borderId="51" xfId="1" applyFont="1" applyBorder="1" applyAlignment="1">
      <alignment horizontal="right" vertical="center" wrapText="1"/>
    </xf>
    <xf numFmtId="0" fontId="21" fillId="10" borderId="51" xfId="1" applyFont="1" applyFill="1" applyBorder="1" applyAlignment="1">
      <alignment horizontal="right" vertical="center" wrapText="1"/>
    </xf>
    <xf numFmtId="0" fontId="21" fillId="0" borderId="51" xfId="1" applyFont="1" applyBorder="1" applyAlignment="1">
      <alignment horizontal="right" vertical="center"/>
    </xf>
    <xf numFmtId="14" fontId="21" fillId="0" borderId="51" xfId="1" applyNumberFormat="1" applyFont="1" applyBorder="1" applyAlignment="1">
      <alignment horizontal="right" vertical="center"/>
    </xf>
    <xf numFmtId="0" fontId="21" fillId="0" borderId="51" xfId="1" applyFont="1" applyBorder="1" applyAlignment="1">
      <alignment horizontal="justify" vertical="distributed" wrapText="1"/>
    </xf>
    <xf numFmtId="0" fontId="21" fillId="0" borderId="51" xfId="1" applyFont="1" applyBorder="1" applyAlignment="1">
      <alignment vertical="center"/>
    </xf>
    <xf numFmtId="0" fontId="21" fillId="0" borderId="51" xfId="1" applyFont="1" applyBorder="1" applyAlignment="1">
      <alignment horizontal="center" vertical="center"/>
    </xf>
    <xf numFmtId="0" fontId="21" fillId="10" borderId="51" xfId="1" applyFont="1" applyFill="1" applyBorder="1" applyAlignment="1">
      <alignment horizontal="center" vertical="center"/>
    </xf>
    <xf numFmtId="3" fontId="21" fillId="0" borderId="51" xfId="1" applyNumberFormat="1" applyFont="1" applyBorder="1" applyAlignment="1">
      <alignment vertical="center"/>
    </xf>
    <xf numFmtId="169" fontId="21" fillId="0" borderId="51" xfId="1" applyNumberFormat="1" applyFont="1" applyBorder="1" applyAlignment="1">
      <alignment horizontal="center" vertical="center"/>
    </xf>
    <xf numFmtId="4" fontId="21" fillId="0" borderId="51" xfId="1" applyNumberFormat="1" applyFont="1" applyBorder="1" applyAlignment="1">
      <alignment horizontal="center" vertical="center"/>
    </xf>
    <xf numFmtId="0" fontId="21" fillId="0" borderId="51" xfId="0" applyFont="1" applyBorder="1" applyAlignment="1">
      <alignment vertical="center"/>
    </xf>
    <xf numFmtId="0" fontId="21" fillId="0" borderId="51" xfId="0" applyFont="1" applyBorder="1" applyAlignment="1">
      <alignment horizontal="center" vertical="center"/>
    </xf>
    <xf numFmtId="4" fontId="21" fillId="0" borderId="51" xfId="0" applyNumberFormat="1" applyFont="1" applyBorder="1" applyAlignment="1">
      <alignment horizontal="center" vertical="center"/>
    </xf>
    <xf numFmtId="3" fontId="21" fillId="0" borderId="51" xfId="0" applyNumberFormat="1" applyFont="1" applyBorder="1" applyAlignment="1">
      <alignment vertical="center"/>
    </xf>
    <xf numFmtId="0" fontId="22" fillId="0" borderId="51" xfId="0" applyFont="1" applyBorder="1" applyAlignment="1">
      <alignment vertical="center"/>
    </xf>
    <xf numFmtId="0" fontId="21" fillId="0" borderId="51" xfId="0" applyFont="1" applyBorder="1" applyAlignment="1">
      <alignment vertical="center" wrapText="1"/>
    </xf>
    <xf numFmtId="41" fontId="13" fillId="8" borderId="56" xfId="8" applyFont="1" applyFill="1" applyBorder="1" applyAlignment="1">
      <alignment vertical="center"/>
    </xf>
    <xf numFmtId="41" fontId="13" fillId="8" borderId="57" xfId="8" applyFont="1" applyFill="1" applyBorder="1" applyAlignment="1">
      <alignment vertical="center"/>
    </xf>
    <xf numFmtId="49" fontId="18" fillId="9" borderId="39" xfId="0" applyNumberFormat="1" applyFont="1" applyFill="1" applyBorder="1" applyAlignment="1">
      <alignment vertical="center"/>
    </xf>
    <xf numFmtId="0" fontId="13" fillId="9" borderId="40" xfId="0" applyFont="1" applyFill="1" applyBorder="1" applyAlignment="1">
      <alignment vertical="center"/>
    </xf>
    <xf numFmtId="49" fontId="4" fillId="3" borderId="54" xfId="0" applyNumberFormat="1" applyFont="1" applyFill="1" applyBorder="1" applyAlignment="1">
      <alignment wrapText="1"/>
    </xf>
    <xf numFmtId="0" fontId="4" fillId="4" borderId="54" xfId="0" applyFont="1" applyFill="1" applyBorder="1" applyAlignment="1">
      <alignment wrapText="1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21" fillId="0" borderId="51" xfId="1" applyFont="1" applyBorder="1" applyAlignment="1">
      <alignment vertical="center" wrapText="1"/>
    </xf>
    <xf numFmtId="0" fontId="21" fillId="0" borderId="51" xfId="1" applyFont="1" applyBorder="1" applyAlignment="1">
      <alignment vertical="center"/>
    </xf>
    <xf numFmtId="0" fontId="21" fillId="0" borderId="51" xfId="1" applyFont="1" applyBorder="1" applyAlignment="1">
      <alignment horizontal="left" vertical="center" wrapText="1"/>
    </xf>
  </cellXfs>
  <cellStyles count="9">
    <cellStyle name="Millares [0]" xfId="8" builtinId="6"/>
    <cellStyle name="Millares 2" xfId="3"/>
    <cellStyle name="Moneda 2" xfId="4"/>
    <cellStyle name="Normal" xfId="0" builtinId="0"/>
    <cellStyle name="Normal 2" xfId="2"/>
    <cellStyle name="Normal 3" xfId="1"/>
    <cellStyle name="Normal 4" xfId="5"/>
    <cellStyle name="Normal 4 2" xfId="6"/>
    <cellStyle name="Porcentaje 2" xfId="7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550862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5"/>
  <sheetViews>
    <sheetView showGridLines="0" tabSelected="1" zoomScale="120" zoomScaleNormal="120" workbookViewId="0">
      <selection activeCell="F91" sqref="F91"/>
    </sheetView>
  </sheetViews>
  <sheetFormatPr baseColWidth="10" defaultColWidth="10.85546875" defaultRowHeight="11.25" customHeight="1"/>
  <cols>
    <col min="1" max="1" width="4.42578125" style="1" customWidth="1"/>
    <col min="2" max="2" width="22.28515625" style="1" customWidth="1"/>
    <col min="3" max="3" width="18.28515625" style="1" customWidth="1"/>
    <col min="4" max="4" width="9.42578125" style="1" customWidth="1"/>
    <col min="5" max="5" width="14.42578125" style="1" customWidth="1"/>
    <col min="6" max="6" width="11" style="1" customWidth="1"/>
    <col min="7" max="7" width="16.710937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24.75">
      <c r="A9" s="5"/>
      <c r="B9" s="113" t="s">
        <v>0</v>
      </c>
      <c r="C9" s="112" t="s">
        <v>117</v>
      </c>
      <c r="D9" s="6"/>
      <c r="E9" s="147" t="s">
        <v>70</v>
      </c>
      <c r="F9" s="148"/>
      <c r="G9" s="7">
        <v>29000</v>
      </c>
    </row>
    <row r="10" spans="1:7" ht="51">
      <c r="A10" s="70"/>
      <c r="B10" s="120" t="s">
        <v>1</v>
      </c>
      <c r="C10" s="127" t="s">
        <v>58</v>
      </c>
      <c r="D10" s="121"/>
      <c r="E10" s="153" t="s">
        <v>2</v>
      </c>
      <c r="F10" s="153"/>
      <c r="G10" s="122" t="s">
        <v>59</v>
      </c>
    </row>
    <row r="11" spans="1:7" ht="22.9" customHeight="1">
      <c r="A11" s="70"/>
      <c r="B11" s="120" t="s">
        <v>3</v>
      </c>
      <c r="C11" s="128" t="s">
        <v>60</v>
      </c>
      <c r="D11" s="123"/>
      <c r="E11" s="153" t="s">
        <v>61</v>
      </c>
      <c r="F11" s="153"/>
      <c r="G11" s="124">
        <v>120</v>
      </c>
    </row>
    <row r="12" spans="1:7" ht="15">
      <c r="A12" s="70"/>
      <c r="B12" s="120" t="s">
        <v>4</v>
      </c>
      <c r="C12" s="128" t="s">
        <v>62</v>
      </c>
      <c r="D12" s="123"/>
      <c r="E12" s="151" t="s">
        <v>63</v>
      </c>
      <c r="F12" s="151"/>
      <c r="G12" s="124">
        <v>3480000</v>
      </c>
    </row>
    <row r="13" spans="1:7" ht="51">
      <c r="A13" s="70"/>
      <c r="B13" s="120" t="s">
        <v>64</v>
      </c>
      <c r="C13" s="126" t="s">
        <v>65</v>
      </c>
      <c r="D13" s="125"/>
      <c r="E13" s="151" t="s">
        <v>66</v>
      </c>
      <c r="F13" s="151"/>
      <c r="G13" s="130" t="s">
        <v>67</v>
      </c>
    </row>
    <row r="14" spans="1:7" ht="38.25">
      <c r="A14" s="70"/>
      <c r="B14" s="120" t="s">
        <v>5</v>
      </c>
      <c r="C14" s="126" t="s">
        <v>68</v>
      </c>
      <c r="D14" s="125"/>
      <c r="E14" s="151" t="s">
        <v>6</v>
      </c>
      <c r="F14" s="151"/>
      <c r="G14" s="122" t="s">
        <v>59</v>
      </c>
    </row>
    <row r="15" spans="1:7" ht="38.25">
      <c r="A15" s="70"/>
      <c r="B15" s="120" t="s">
        <v>7</v>
      </c>
      <c r="C15" s="129">
        <v>44228</v>
      </c>
      <c r="D15" s="123"/>
      <c r="E15" s="152" t="s">
        <v>8</v>
      </c>
      <c r="F15" s="152"/>
      <c r="G15" s="127" t="s">
        <v>69</v>
      </c>
    </row>
    <row r="16" spans="1:7" ht="12" customHeight="1">
      <c r="A16" s="2"/>
      <c r="B16" s="114"/>
      <c r="C16" s="9"/>
      <c r="D16" s="10"/>
      <c r="E16" s="115"/>
      <c r="F16" s="115"/>
      <c r="G16" s="11"/>
    </row>
    <row r="17" spans="1:7" ht="12" customHeight="1">
      <c r="A17" s="12"/>
      <c r="B17" s="149" t="s">
        <v>9</v>
      </c>
      <c r="C17" s="150"/>
      <c r="D17" s="150"/>
      <c r="E17" s="150"/>
      <c r="F17" s="150"/>
      <c r="G17" s="150"/>
    </row>
    <row r="18" spans="1:7" ht="12" customHeight="1">
      <c r="A18" s="2"/>
      <c r="B18" s="13"/>
      <c r="C18" s="14"/>
      <c r="D18" s="14"/>
      <c r="E18" s="14"/>
      <c r="F18" s="15"/>
      <c r="G18" s="15"/>
    </row>
    <row r="19" spans="1:7" ht="12" customHeight="1">
      <c r="A19" s="5"/>
      <c r="B19" s="16" t="s">
        <v>10</v>
      </c>
      <c r="C19" s="17"/>
      <c r="D19" s="18"/>
      <c r="E19" s="18"/>
      <c r="F19" s="18"/>
      <c r="G19" s="18"/>
    </row>
    <row r="20" spans="1:7" ht="38.25" customHeight="1">
      <c r="A20" s="12"/>
      <c r="B20" s="19" t="s">
        <v>11</v>
      </c>
      <c r="C20" s="19" t="s">
        <v>12</v>
      </c>
      <c r="D20" s="19" t="s">
        <v>116</v>
      </c>
      <c r="E20" s="19" t="s">
        <v>14</v>
      </c>
      <c r="F20" s="19" t="s">
        <v>15</v>
      </c>
      <c r="G20" s="19" t="s">
        <v>16</v>
      </c>
    </row>
    <row r="21" spans="1:7" ht="12.75" customHeight="1">
      <c r="A21" s="12"/>
      <c r="B21" s="131" t="s">
        <v>71</v>
      </c>
      <c r="C21" s="132" t="s">
        <v>72</v>
      </c>
      <c r="D21" s="132">
        <v>667</v>
      </c>
      <c r="E21" s="133" t="s">
        <v>73</v>
      </c>
      <c r="F21" s="134">
        <v>700</v>
      </c>
      <c r="G21" s="134">
        <v>400200</v>
      </c>
    </row>
    <row r="22" spans="1:7" ht="12.75" customHeight="1">
      <c r="A22" s="12"/>
      <c r="B22" s="131" t="s">
        <v>74</v>
      </c>
      <c r="C22" s="132" t="s">
        <v>72</v>
      </c>
      <c r="D22" s="132">
        <v>667</v>
      </c>
      <c r="E22" s="133" t="s">
        <v>75</v>
      </c>
      <c r="F22" s="134">
        <v>700</v>
      </c>
      <c r="G22" s="134">
        <v>400200</v>
      </c>
    </row>
    <row r="23" spans="1:7" ht="12.75" customHeight="1">
      <c r="A23" s="12"/>
      <c r="B23" s="131" t="s">
        <v>76</v>
      </c>
      <c r="C23" s="132" t="s">
        <v>17</v>
      </c>
      <c r="D23" s="132">
        <v>14</v>
      </c>
      <c r="E23" s="133" t="s">
        <v>77</v>
      </c>
      <c r="F23" s="134">
        <v>25000</v>
      </c>
      <c r="G23" s="134">
        <v>238000</v>
      </c>
    </row>
    <row r="24" spans="1:7" ht="25.5" customHeight="1">
      <c r="A24" s="12"/>
      <c r="B24" s="131" t="s">
        <v>78</v>
      </c>
      <c r="C24" s="132" t="s">
        <v>17</v>
      </c>
      <c r="D24" s="132">
        <v>15</v>
      </c>
      <c r="E24" s="133" t="s">
        <v>79</v>
      </c>
      <c r="F24" s="134">
        <v>25000</v>
      </c>
      <c r="G24" s="134">
        <v>255000</v>
      </c>
    </row>
    <row r="25" spans="1:7" ht="12.75" customHeight="1">
      <c r="A25" s="12"/>
      <c r="B25" s="131" t="s">
        <v>80</v>
      </c>
      <c r="C25" s="132" t="s">
        <v>81</v>
      </c>
      <c r="D25" s="132">
        <v>67</v>
      </c>
      <c r="E25" s="133" t="s">
        <v>82</v>
      </c>
      <c r="F25" s="134">
        <v>7000</v>
      </c>
      <c r="G25" s="134">
        <v>469000</v>
      </c>
    </row>
    <row r="26" spans="1:7" ht="12.75" customHeight="1">
      <c r="A26" s="12"/>
      <c r="B26" s="20" t="s">
        <v>18</v>
      </c>
      <c r="C26" s="21"/>
      <c r="D26" s="21"/>
      <c r="E26" s="21"/>
      <c r="F26" s="22"/>
      <c r="G26" s="23">
        <f>SUM(G21:G25)</f>
        <v>1762400</v>
      </c>
    </row>
    <row r="27" spans="1:7" ht="12" customHeight="1">
      <c r="A27" s="2"/>
      <c r="B27" s="13"/>
      <c r="C27" s="15"/>
      <c r="D27" s="15"/>
      <c r="E27" s="15"/>
      <c r="F27" s="24"/>
      <c r="G27" s="24"/>
    </row>
    <row r="28" spans="1:7" ht="12" customHeight="1">
      <c r="A28" s="5"/>
      <c r="B28" s="25" t="s">
        <v>19</v>
      </c>
      <c r="C28" s="26"/>
      <c r="D28" s="27"/>
      <c r="E28" s="27"/>
      <c r="F28" s="28"/>
      <c r="G28" s="28"/>
    </row>
    <row r="29" spans="1:7" ht="24" customHeight="1">
      <c r="A29" s="5"/>
      <c r="B29" s="29" t="s">
        <v>11</v>
      </c>
      <c r="C29" s="30" t="s">
        <v>12</v>
      </c>
      <c r="D29" s="30" t="s">
        <v>13</v>
      </c>
      <c r="E29" s="29" t="s">
        <v>14</v>
      </c>
      <c r="F29" s="30" t="s">
        <v>15</v>
      </c>
      <c r="G29" s="29" t="s">
        <v>16</v>
      </c>
    </row>
    <row r="30" spans="1:7" ht="12" customHeight="1">
      <c r="A30" s="5"/>
      <c r="B30" s="31"/>
      <c r="C30" s="32"/>
      <c r="D30" s="32"/>
      <c r="E30" s="32"/>
      <c r="F30" s="31"/>
      <c r="G30" s="31"/>
    </row>
    <row r="31" spans="1:7" ht="12" customHeight="1">
      <c r="A31" s="5"/>
      <c r="B31" s="33" t="s">
        <v>20</v>
      </c>
      <c r="C31" s="34"/>
      <c r="D31" s="34"/>
      <c r="E31" s="34"/>
      <c r="F31" s="35"/>
      <c r="G31" s="35"/>
    </row>
    <row r="32" spans="1:7" ht="12" customHeight="1">
      <c r="A32" s="2"/>
      <c r="B32" s="36"/>
      <c r="C32" s="37"/>
      <c r="D32" s="37"/>
      <c r="E32" s="37"/>
      <c r="F32" s="38"/>
      <c r="G32" s="38"/>
    </row>
    <row r="33" spans="1:11" ht="12" customHeight="1">
      <c r="A33" s="5"/>
      <c r="B33" s="25" t="s">
        <v>21</v>
      </c>
      <c r="C33" s="26"/>
      <c r="D33" s="27"/>
      <c r="E33" s="27"/>
      <c r="F33" s="28"/>
      <c r="G33" s="28"/>
    </row>
    <row r="34" spans="1:11" ht="24" customHeight="1">
      <c r="A34" s="5"/>
      <c r="B34" s="39" t="s">
        <v>11</v>
      </c>
      <c r="C34" s="39" t="s">
        <v>12</v>
      </c>
      <c r="D34" s="39" t="s">
        <v>13</v>
      </c>
      <c r="E34" s="39" t="s">
        <v>14</v>
      </c>
      <c r="F34" s="40" t="s">
        <v>15</v>
      </c>
      <c r="G34" s="39" t="s">
        <v>16</v>
      </c>
    </row>
    <row r="35" spans="1:11" ht="12.75" customHeight="1">
      <c r="A35" s="12"/>
      <c r="B35" s="131" t="s">
        <v>83</v>
      </c>
      <c r="C35" s="132" t="s">
        <v>22</v>
      </c>
      <c r="D35" s="132">
        <v>0.25</v>
      </c>
      <c r="E35" s="133" t="s">
        <v>84</v>
      </c>
      <c r="F35" s="134">
        <v>160000</v>
      </c>
      <c r="G35" s="134">
        <v>40000</v>
      </c>
    </row>
    <row r="36" spans="1:11" ht="12.75" customHeight="1">
      <c r="A36" s="12"/>
      <c r="B36" s="131" t="s">
        <v>85</v>
      </c>
      <c r="C36" s="132" t="s">
        <v>22</v>
      </c>
      <c r="D36" s="132">
        <v>0.25</v>
      </c>
      <c r="E36" s="133" t="s">
        <v>84</v>
      </c>
      <c r="F36" s="134">
        <v>160000</v>
      </c>
      <c r="G36" s="134">
        <v>40000</v>
      </c>
    </row>
    <row r="37" spans="1:11" ht="12.75" customHeight="1">
      <c r="A37" s="12"/>
      <c r="B37" s="131" t="s">
        <v>86</v>
      </c>
      <c r="C37" s="132" t="s">
        <v>87</v>
      </c>
      <c r="D37" s="132">
        <v>7</v>
      </c>
      <c r="E37" s="133" t="s">
        <v>88</v>
      </c>
      <c r="F37" s="134">
        <v>20000</v>
      </c>
      <c r="G37" s="134">
        <v>126000</v>
      </c>
    </row>
    <row r="38" spans="1:11" ht="12.75" customHeight="1">
      <c r="A38" s="5"/>
      <c r="B38" s="41" t="s">
        <v>23</v>
      </c>
      <c r="C38" s="42"/>
      <c r="D38" s="42"/>
      <c r="E38" s="42"/>
      <c r="F38" s="43"/>
      <c r="G38" s="44">
        <f>SUM(G35:G37)</f>
        <v>206000</v>
      </c>
    </row>
    <row r="39" spans="1:11" ht="12" customHeight="1">
      <c r="A39" s="2"/>
      <c r="B39" s="36"/>
      <c r="C39" s="37"/>
      <c r="D39" s="37"/>
      <c r="E39" s="37"/>
      <c r="F39" s="38"/>
      <c r="G39" s="38"/>
    </row>
    <row r="40" spans="1:11" ht="12" customHeight="1">
      <c r="A40" s="5"/>
      <c r="B40" s="25" t="s">
        <v>24</v>
      </c>
      <c r="C40" s="26"/>
      <c r="D40" s="27"/>
      <c r="E40" s="27"/>
      <c r="F40" s="28"/>
      <c r="G40" s="28"/>
    </row>
    <row r="41" spans="1:11" ht="24" customHeight="1">
      <c r="A41" s="5"/>
      <c r="B41" s="40" t="s">
        <v>25</v>
      </c>
      <c r="C41" s="40" t="s">
        <v>26</v>
      </c>
      <c r="D41" s="40" t="s">
        <v>27</v>
      </c>
      <c r="E41" s="40" t="s">
        <v>14</v>
      </c>
      <c r="F41" s="40" t="s">
        <v>15</v>
      </c>
      <c r="G41" s="40" t="s">
        <v>16</v>
      </c>
      <c r="K41" s="111"/>
    </row>
    <row r="42" spans="1:11" ht="12.75" customHeight="1">
      <c r="A42" s="12"/>
      <c r="B42" s="46" t="s">
        <v>28</v>
      </c>
      <c r="C42" s="47"/>
      <c r="D42" s="8"/>
      <c r="E42" s="47"/>
      <c r="F42" s="45"/>
      <c r="G42" s="45"/>
    </row>
    <row r="43" spans="1:11" ht="12.75" customHeight="1">
      <c r="A43" s="12"/>
      <c r="B43" s="131" t="s">
        <v>90</v>
      </c>
      <c r="C43" s="132" t="s">
        <v>91</v>
      </c>
      <c r="D43" s="136">
        <v>400</v>
      </c>
      <c r="E43" s="132" t="s">
        <v>77</v>
      </c>
      <c r="F43" s="134">
        <v>396</v>
      </c>
      <c r="G43" s="134">
        <v>158400</v>
      </c>
    </row>
    <row r="44" spans="1:11" ht="12.75" customHeight="1">
      <c r="A44" s="12"/>
      <c r="B44" s="131" t="s">
        <v>92</v>
      </c>
      <c r="C44" s="132" t="s">
        <v>91</v>
      </c>
      <c r="D44" s="136">
        <v>200</v>
      </c>
      <c r="E44" s="132" t="s">
        <v>93</v>
      </c>
      <c r="F44" s="134">
        <v>436</v>
      </c>
      <c r="G44" s="134">
        <v>87200</v>
      </c>
    </row>
    <row r="45" spans="1:11" ht="12.75" customHeight="1">
      <c r="A45" s="12"/>
      <c r="B45" s="131" t="s">
        <v>94</v>
      </c>
      <c r="C45" s="132" t="s">
        <v>95</v>
      </c>
      <c r="D45" s="136">
        <v>5</v>
      </c>
      <c r="E45" s="132" t="s">
        <v>75</v>
      </c>
      <c r="F45" s="134">
        <v>5000</v>
      </c>
      <c r="G45" s="134">
        <v>25000</v>
      </c>
    </row>
    <row r="46" spans="1:11" ht="12.75" customHeight="1">
      <c r="A46" s="12"/>
      <c r="B46" s="46" t="s">
        <v>29</v>
      </c>
      <c r="C46" s="47"/>
      <c r="D46" s="8"/>
      <c r="E46" s="47"/>
      <c r="F46" s="45"/>
      <c r="G46" s="45"/>
    </row>
    <row r="47" spans="1:11" ht="12.75" customHeight="1">
      <c r="A47" s="12"/>
      <c r="B47" s="137" t="s">
        <v>114</v>
      </c>
      <c r="C47" s="138" t="s">
        <v>95</v>
      </c>
      <c r="D47" s="139">
        <v>6</v>
      </c>
      <c r="E47" s="138" t="s">
        <v>96</v>
      </c>
      <c r="F47" s="140">
        <v>5000</v>
      </c>
      <c r="G47" s="140">
        <f t="shared" ref="G47" si="0">+F47*D47</f>
        <v>30000</v>
      </c>
    </row>
    <row r="48" spans="1:11" ht="12.75" customHeight="1">
      <c r="A48" s="12"/>
      <c r="B48" s="137" t="s">
        <v>97</v>
      </c>
      <c r="C48" s="138" t="s">
        <v>95</v>
      </c>
      <c r="D48" s="139">
        <v>3</v>
      </c>
      <c r="E48" s="138" t="s">
        <v>98</v>
      </c>
      <c r="F48" s="140">
        <v>13800</v>
      </c>
      <c r="G48" s="140">
        <v>41400</v>
      </c>
    </row>
    <row r="49" spans="1:7" ht="12.75" customHeight="1">
      <c r="A49" s="12"/>
      <c r="B49" s="46" t="s">
        <v>30</v>
      </c>
      <c r="C49" s="47"/>
      <c r="D49" s="8"/>
      <c r="E49" s="47"/>
      <c r="F49" s="45"/>
      <c r="G49" s="45"/>
    </row>
    <row r="50" spans="1:7" ht="12.75" customHeight="1">
      <c r="A50" s="12"/>
      <c r="B50" s="137" t="s">
        <v>99</v>
      </c>
      <c r="C50" s="138" t="s">
        <v>95</v>
      </c>
      <c r="D50" s="139">
        <v>1.8</v>
      </c>
      <c r="E50" s="138" t="s">
        <v>73</v>
      </c>
      <c r="F50" s="140">
        <v>12620</v>
      </c>
      <c r="G50" s="140">
        <f>+F50*D50</f>
        <v>22716</v>
      </c>
    </row>
    <row r="51" spans="1:7" ht="12.75" customHeight="1">
      <c r="A51" s="12"/>
      <c r="B51" s="137" t="s">
        <v>100</v>
      </c>
      <c r="C51" s="138" t="s">
        <v>95</v>
      </c>
      <c r="D51" s="139">
        <v>23</v>
      </c>
      <c r="E51" s="138" t="s">
        <v>73</v>
      </c>
      <c r="F51" s="140">
        <v>3926</v>
      </c>
      <c r="G51" s="140">
        <f>+F51*D51</f>
        <v>90298</v>
      </c>
    </row>
    <row r="52" spans="1:7" ht="12.75" customHeight="1">
      <c r="A52" s="12"/>
      <c r="B52" s="137" t="s">
        <v>101</v>
      </c>
      <c r="C52" s="138" t="s">
        <v>91</v>
      </c>
      <c r="D52" s="139">
        <v>0.25</v>
      </c>
      <c r="E52" s="138" t="s">
        <v>102</v>
      </c>
      <c r="F52" s="140">
        <v>64800</v>
      </c>
      <c r="G52" s="140">
        <f t="shared" ref="G52" si="1">+F52*D52</f>
        <v>16200</v>
      </c>
    </row>
    <row r="53" spans="1:7" ht="12.75" customHeight="1">
      <c r="A53" s="12"/>
      <c r="B53" s="137" t="s">
        <v>103</v>
      </c>
      <c r="C53" s="138" t="s">
        <v>95</v>
      </c>
      <c r="D53" s="139">
        <v>0.45</v>
      </c>
      <c r="E53" s="138" t="s">
        <v>104</v>
      </c>
      <c r="F53" s="140">
        <v>33200</v>
      </c>
      <c r="G53" s="140">
        <f>+F53*D53</f>
        <v>14940</v>
      </c>
    </row>
    <row r="54" spans="1:7" ht="12.75" customHeight="1">
      <c r="A54" s="12"/>
      <c r="B54" s="141" t="s">
        <v>105</v>
      </c>
      <c r="C54" s="117"/>
      <c r="D54" s="116"/>
      <c r="E54" s="117"/>
      <c r="F54" s="118"/>
      <c r="G54" s="118"/>
    </row>
    <row r="55" spans="1:7" ht="12.75" customHeight="1">
      <c r="A55" s="12"/>
      <c r="B55" s="137" t="s">
        <v>106</v>
      </c>
      <c r="C55" s="138" t="s">
        <v>95</v>
      </c>
      <c r="D55" s="139">
        <v>1.2</v>
      </c>
      <c r="E55" s="138" t="s">
        <v>75</v>
      </c>
      <c r="F55" s="140">
        <v>10000</v>
      </c>
      <c r="G55" s="140">
        <f t="shared" ref="G55" si="2">+F55*D55</f>
        <v>12000</v>
      </c>
    </row>
    <row r="56" spans="1:7" ht="12.75" customHeight="1">
      <c r="A56" s="12"/>
      <c r="B56" s="141" t="s">
        <v>107</v>
      </c>
      <c r="C56" s="117"/>
      <c r="D56" s="116"/>
      <c r="E56" s="117"/>
      <c r="F56" s="118"/>
      <c r="G56" s="118"/>
    </row>
    <row r="57" spans="1:7" ht="12.75" customHeight="1">
      <c r="A57" s="12"/>
      <c r="B57" s="137" t="s">
        <v>108</v>
      </c>
      <c r="C57" s="138" t="s">
        <v>95</v>
      </c>
      <c r="D57" s="139">
        <v>0.6</v>
      </c>
      <c r="E57" s="138" t="s">
        <v>109</v>
      </c>
      <c r="F57" s="140">
        <v>104200</v>
      </c>
      <c r="G57" s="140">
        <f t="shared" ref="G57:G58" si="3">+F57*D57</f>
        <v>62520</v>
      </c>
    </row>
    <row r="58" spans="1:7" ht="24" customHeight="1">
      <c r="A58" s="12"/>
      <c r="B58" s="142" t="s">
        <v>110</v>
      </c>
      <c r="C58" s="138" t="s">
        <v>91</v>
      </c>
      <c r="D58" s="139">
        <v>9</v>
      </c>
      <c r="E58" s="138" t="s">
        <v>111</v>
      </c>
      <c r="F58" s="140">
        <v>7200</v>
      </c>
      <c r="G58" s="140">
        <f t="shared" si="3"/>
        <v>64800</v>
      </c>
    </row>
    <row r="59" spans="1:7" ht="13.5" customHeight="1">
      <c r="A59" s="5"/>
      <c r="B59" s="48" t="s">
        <v>31</v>
      </c>
      <c r="C59" s="49"/>
      <c r="D59" s="49"/>
      <c r="E59" s="49"/>
      <c r="F59" s="50"/>
      <c r="G59" s="51">
        <f>SUM(G42:G58)</f>
        <v>625474</v>
      </c>
    </row>
    <row r="60" spans="1:7" ht="12" customHeight="1">
      <c r="A60" s="2"/>
      <c r="B60" s="36"/>
      <c r="C60" s="37"/>
      <c r="D60" s="37"/>
      <c r="E60" s="52"/>
      <c r="F60" s="38"/>
      <c r="G60" s="38"/>
    </row>
    <row r="61" spans="1:7" ht="12" customHeight="1">
      <c r="A61" s="5"/>
      <c r="B61" s="25" t="s">
        <v>32</v>
      </c>
      <c r="C61" s="26"/>
      <c r="D61" s="27"/>
      <c r="E61" s="27"/>
      <c r="F61" s="28"/>
      <c r="G61" s="28"/>
    </row>
    <row r="62" spans="1:7" ht="24" customHeight="1">
      <c r="A62" s="5"/>
      <c r="B62" s="39" t="s">
        <v>33</v>
      </c>
      <c r="C62" s="40" t="s">
        <v>26</v>
      </c>
      <c r="D62" s="40" t="s">
        <v>27</v>
      </c>
      <c r="E62" s="39" t="s">
        <v>14</v>
      </c>
      <c r="F62" s="40" t="s">
        <v>15</v>
      </c>
      <c r="G62" s="39" t="s">
        <v>16</v>
      </c>
    </row>
    <row r="63" spans="1:7" ht="12.75" customHeight="1">
      <c r="A63" s="12"/>
      <c r="B63" s="131" t="s">
        <v>80</v>
      </c>
      <c r="C63" s="132" t="s">
        <v>81</v>
      </c>
      <c r="D63" s="135">
        <v>67</v>
      </c>
      <c r="E63" s="133" t="s">
        <v>89</v>
      </c>
      <c r="F63" s="134">
        <v>2200</v>
      </c>
      <c r="G63" s="134">
        <v>147400</v>
      </c>
    </row>
    <row r="64" spans="1:7" ht="13.5" customHeight="1">
      <c r="A64" s="5"/>
      <c r="B64" s="53" t="s">
        <v>34</v>
      </c>
      <c r="C64" s="54"/>
      <c r="D64" s="54"/>
      <c r="E64" s="54"/>
      <c r="F64" s="55"/>
      <c r="G64" s="56">
        <f>SUM(G63)</f>
        <v>147400</v>
      </c>
    </row>
    <row r="65" spans="1:7" ht="12" customHeight="1">
      <c r="A65" s="2"/>
      <c r="B65" s="73"/>
      <c r="C65" s="73"/>
      <c r="D65" s="73"/>
      <c r="E65" s="73"/>
      <c r="F65" s="74"/>
      <c r="G65" s="74"/>
    </row>
    <row r="66" spans="1:7" ht="12" customHeight="1">
      <c r="A66" s="70"/>
      <c r="B66" s="75" t="s">
        <v>35</v>
      </c>
      <c r="C66" s="76"/>
      <c r="D66" s="76"/>
      <c r="E66" s="76"/>
      <c r="F66" s="76"/>
      <c r="G66" s="77">
        <f>G26+G38+G59+G64</f>
        <v>2741274</v>
      </c>
    </row>
    <row r="67" spans="1:7" ht="12" customHeight="1">
      <c r="A67" s="70"/>
      <c r="B67" s="78" t="s">
        <v>36</v>
      </c>
      <c r="C67" s="58"/>
      <c r="D67" s="58"/>
      <c r="E67" s="58"/>
      <c r="F67" s="58"/>
      <c r="G67" s="79">
        <f>G66*0.05</f>
        <v>137063.70000000001</v>
      </c>
    </row>
    <row r="68" spans="1:7" ht="12" customHeight="1">
      <c r="A68" s="70"/>
      <c r="B68" s="80" t="s">
        <v>37</v>
      </c>
      <c r="C68" s="57"/>
      <c r="D68" s="57"/>
      <c r="E68" s="57"/>
      <c r="F68" s="57"/>
      <c r="G68" s="81">
        <f>G67+G66</f>
        <v>2878337.7</v>
      </c>
    </row>
    <row r="69" spans="1:7" ht="12" customHeight="1">
      <c r="A69" s="70"/>
      <c r="B69" s="78" t="s">
        <v>38</v>
      </c>
      <c r="C69" s="58"/>
      <c r="D69" s="58"/>
      <c r="E69" s="58"/>
      <c r="F69" s="58"/>
      <c r="G69" s="79">
        <f>G12</f>
        <v>3480000</v>
      </c>
    </row>
    <row r="70" spans="1:7" ht="12" customHeight="1">
      <c r="A70" s="70"/>
      <c r="B70" s="82" t="s">
        <v>39</v>
      </c>
      <c r="C70" s="83"/>
      <c r="D70" s="83"/>
      <c r="E70" s="83"/>
      <c r="F70" s="83"/>
      <c r="G70" s="84">
        <f>G69-G68</f>
        <v>601662.29999999981</v>
      </c>
    </row>
    <row r="71" spans="1:7" ht="12" customHeight="1">
      <c r="A71" s="70"/>
      <c r="B71" s="71" t="s">
        <v>40</v>
      </c>
      <c r="C71" s="72"/>
      <c r="D71" s="72"/>
      <c r="E71" s="72"/>
      <c r="F71" s="72"/>
      <c r="G71" s="67"/>
    </row>
    <row r="72" spans="1:7" ht="12.75" customHeight="1" thickBot="1">
      <c r="A72" s="70"/>
      <c r="B72" s="85"/>
      <c r="C72" s="72"/>
      <c r="D72" s="72"/>
      <c r="E72" s="72"/>
      <c r="F72" s="72"/>
      <c r="G72" s="67"/>
    </row>
    <row r="73" spans="1:7" ht="12" customHeight="1">
      <c r="A73" s="70"/>
      <c r="B73" s="97" t="s">
        <v>41</v>
      </c>
      <c r="C73" s="98"/>
      <c r="D73" s="98"/>
      <c r="E73" s="98"/>
      <c r="F73" s="99"/>
      <c r="G73" s="67"/>
    </row>
    <row r="74" spans="1:7" ht="12" customHeight="1">
      <c r="A74" s="70"/>
      <c r="B74" s="100" t="s">
        <v>42</v>
      </c>
      <c r="C74" s="69"/>
      <c r="D74" s="69"/>
      <c r="E74" s="69"/>
      <c r="F74" s="101"/>
      <c r="G74" s="67"/>
    </row>
    <row r="75" spans="1:7" ht="12" customHeight="1">
      <c r="A75" s="70"/>
      <c r="B75" s="100" t="s">
        <v>43</v>
      </c>
      <c r="C75" s="69"/>
      <c r="D75" s="69"/>
      <c r="E75" s="69"/>
      <c r="F75" s="101"/>
      <c r="G75" s="67"/>
    </row>
    <row r="76" spans="1:7" ht="12" customHeight="1">
      <c r="A76" s="70"/>
      <c r="B76" s="100" t="s">
        <v>44</v>
      </c>
      <c r="C76" s="69"/>
      <c r="D76" s="69"/>
      <c r="E76" s="69"/>
      <c r="F76" s="101"/>
      <c r="G76" s="67"/>
    </row>
    <row r="77" spans="1:7" ht="12" customHeight="1">
      <c r="A77" s="70"/>
      <c r="B77" s="100" t="s">
        <v>45</v>
      </c>
      <c r="C77" s="69"/>
      <c r="D77" s="69"/>
      <c r="E77" s="69"/>
      <c r="F77" s="101"/>
      <c r="G77" s="67"/>
    </row>
    <row r="78" spans="1:7" ht="12" customHeight="1">
      <c r="A78" s="70"/>
      <c r="B78" s="100" t="s">
        <v>46</v>
      </c>
      <c r="C78" s="69"/>
      <c r="D78" s="69"/>
      <c r="E78" s="69"/>
      <c r="F78" s="101"/>
      <c r="G78" s="67"/>
    </row>
    <row r="79" spans="1:7" ht="12.75" customHeight="1" thickBot="1">
      <c r="A79" s="70"/>
      <c r="B79" s="102" t="s">
        <v>47</v>
      </c>
      <c r="C79" s="103"/>
      <c r="D79" s="103"/>
      <c r="E79" s="103"/>
      <c r="F79" s="104"/>
      <c r="G79" s="67"/>
    </row>
    <row r="80" spans="1:7" ht="12.75" customHeight="1">
      <c r="A80" s="70"/>
      <c r="B80" s="95"/>
      <c r="C80" s="69"/>
      <c r="D80" s="69"/>
      <c r="E80" s="69"/>
      <c r="F80" s="69"/>
      <c r="G80" s="67"/>
    </row>
    <row r="81" spans="1:7" ht="15" customHeight="1" thickBot="1">
      <c r="A81" s="70"/>
      <c r="B81" s="145" t="s">
        <v>48</v>
      </c>
      <c r="C81" s="146"/>
      <c r="D81" s="94"/>
      <c r="E81" s="60"/>
      <c r="F81" s="60"/>
      <c r="G81" s="67"/>
    </row>
    <row r="82" spans="1:7" ht="12" customHeight="1">
      <c r="A82" s="70"/>
      <c r="B82" s="87" t="s">
        <v>33</v>
      </c>
      <c r="C82" s="61" t="s">
        <v>49</v>
      </c>
      <c r="D82" s="88" t="s">
        <v>50</v>
      </c>
      <c r="E82" s="60"/>
      <c r="F82" s="60"/>
      <c r="G82" s="67"/>
    </row>
    <row r="83" spans="1:7" ht="12" customHeight="1">
      <c r="A83" s="70"/>
      <c r="B83" s="89" t="s">
        <v>51</v>
      </c>
      <c r="C83" s="62">
        <f>G26</f>
        <v>1762400</v>
      </c>
      <c r="D83" s="90">
        <f>(C83/C89)</f>
        <v>0.64534610218314381</v>
      </c>
      <c r="E83" s="60"/>
      <c r="F83" s="60"/>
      <c r="G83" s="67"/>
    </row>
    <row r="84" spans="1:7" ht="12" customHeight="1">
      <c r="A84" s="70"/>
      <c r="B84" s="89" t="s">
        <v>52</v>
      </c>
      <c r="C84" s="63">
        <v>0</v>
      </c>
      <c r="D84" s="90">
        <v>0</v>
      </c>
      <c r="E84" s="60"/>
      <c r="F84" s="60"/>
      <c r="G84" s="67"/>
    </row>
    <row r="85" spans="1:7" ht="12" customHeight="1">
      <c r="A85" s="70"/>
      <c r="B85" s="89" t="s">
        <v>53</v>
      </c>
      <c r="C85" s="62">
        <f>G38</f>
        <v>206000</v>
      </c>
      <c r="D85" s="90">
        <f>(C85/C89)</f>
        <v>7.5431966097212685E-2</v>
      </c>
      <c r="E85" s="60"/>
      <c r="F85" s="60"/>
      <c r="G85" s="67"/>
    </row>
    <row r="86" spans="1:7" ht="12" customHeight="1">
      <c r="A86" s="70"/>
      <c r="B86" s="89" t="s">
        <v>25</v>
      </c>
      <c r="C86" s="62">
        <f>G59</f>
        <v>625474</v>
      </c>
      <c r="D86" s="90">
        <f>(C86/C89)</f>
        <v>0.2290326871975146</v>
      </c>
      <c r="E86" s="60"/>
      <c r="F86" s="60"/>
      <c r="G86" s="67"/>
    </row>
    <row r="87" spans="1:7" ht="12" customHeight="1">
      <c r="A87" s="70"/>
      <c r="B87" s="89" t="s">
        <v>54</v>
      </c>
      <c r="C87" s="64"/>
      <c r="D87" s="90">
        <f>(C87/C89)</f>
        <v>0</v>
      </c>
      <c r="E87" s="66"/>
      <c r="F87" s="66"/>
      <c r="G87" s="67"/>
    </row>
    <row r="88" spans="1:7" ht="12" customHeight="1">
      <c r="A88" s="70"/>
      <c r="B88" s="89" t="s">
        <v>55</v>
      </c>
      <c r="C88" s="64">
        <f>G67</f>
        <v>137063.70000000001</v>
      </c>
      <c r="D88" s="90">
        <f>(C88/C89)</f>
        <v>5.0189244522128793E-2</v>
      </c>
      <c r="E88" s="66"/>
      <c r="F88" s="66"/>
      <c r="G88" s="67"/>
    </row>
    <row r="89" spans="1:7" ht="12.75" customHeight="1" thickBot="1">
      <c r="A89" s="70"/>
      <c r="B89" s="91" t="s">
        <v>56</v>
      </c>
      <c r="C89" s="92">
        <f>SUM(C83:C88)</f>
        <v>2730937.7</v>
      </c>
      <c r="D89" s="93">
        <f>SUM(D83:D88)</f>
        <v>0.99999999999999989</v>
      </c>
      <c r="E89" s="66"/>
      <c r="F89" s="66"/>
      <c r="G89" s="67"/>
    </row>
    <row r="90" spans="1:7" ht="12" customHeight="1">
      <c r="A90" s="70"/>
      <c r="B90" s="85"/>
      <c r="C90" s="72"/>
      <c r="D90" s="72"/>
      <c r="E90" s="72"/>
      <c r="F90" s="72"/>
      <c r="G90" s="67"/>
    </row>
    <row r="91" spans="1:7" ht="12.75" customHeight="1">
      <c r="A91" s="70"/>
      <c r="B91" s="86"/>
      <c r="C91" s="72"/>
      <c r="D91" s="72"/>
      <c r="E91" s="72"/>
      <c r="F91" s="72"/>
      <c r="G91" s="67"/>
    </row>
    <row r="92" spans="1:7" ht="12" customHeight="1">
      <c r="A92" s="59"/>
      <c r="B92" s="106"/>
      <c r="C92" s="107" t="s">
        <v>112</v>
      </c>
      <c r="D92" s="108"/>
      <c r="E92" s="109"/>
      <c r="F92" s="65"/>
      <c r="G92" s="67"/>
    </row>
    <row r="93" spans="1:7" ht="12" customHeight="1">
      <c r="A93" s="70"/>
      <c r="B93" s="119" t="s">
        <v>115</v>
      </c>
      <c r="C93" s="143">
        <v>25000</v>
      </c>
      <c r="D93" s="143">
        <v>29000</v>
      </c>
      <c r="E93" s="144">
        <v>33000</v>
      </c>
      <c r="F93" s="105"/>
      <c r="G93" s="68"/>
    </row>
    <row r="94" spans="1:7" ht="12.75" customHeight="1" thickBot="1">
      <c r="A94" s="70"/>
      <c r="B94" s="91" t="s">
        <v>113</v>
      </c>
      <c r="C94" s="92">
        <f>(G68/C93)</f>
        <v>115.13350800000001</v>
      </c>
      <c r="D94" s="92">
        <f>(G68/D93)</f>
        <v>99.253024137931035</v>
      </c>
      <c r="E94" s="110">
        <f>(G68/E93)</f>
        <v>87.22235454545455</v>
      </c>
      <c r="F94" s="105"/>
      <c r="G94" s="68"/>
    </row>
    <row r="95" spans="1:7" ht="15.6" customHeight="1">
      <c r="A95" s="70"/>
      <c r="B95" s="96" t="s">
        <v>57</v>
      </c>
      <c r="C95" s="69"/>
      <c r="D95" s="69"/>
      <c r="E95" s="69"/>
      <c r="F95" s="69"/>
      <c r="G95" s="69"/>
    </row>
  </sheetData>
  <mergeCells count="9">
    <mergeCell ref="B81:C81"/>
    <mergeCell ref="E9:F9"/>
    <mergeCell ref="B17:G17"/>
    <mergeCell ref="E14:F14"/>
    <mergeCell ref="E15:F15"/>
    <mergeCell ref="E10:F10"/>
    <mergeCell ref="E11:F11"/>
    <mergeCell ref="E13:F13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3C0088-7881-4D44-9029-ECDE409DDE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CD59C5-C356-4A66-B6D4-4A76B80ED212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sharepoint/v3"/>
    <ds:schemaRef ds:uri="http://purl.org/dc/elements/1.1/"/>
    <ds:schemaRef ds:uri="1030f0af-99cb-42f1-88fc-acec73331192"/>
    <ds:schemaRef ds:uri="c5dbce2d-49dc-4afe-a5b0-d7fb7a901161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B1F533-6583-4148-B083-3DF791AEA3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Durazno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2021-04-06T15:46:19Z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