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 tabRatio="500"/>
  </bookViews>
  <sheets>
    <sheet name="ESPINACAS" sheetId="1" r:id="rId1"/>
  </sheets>
  <definedNames>
    <definedName name="_xlnm.Print_Area" localSheetId="0">ESPINACAS!$A$1:$G$91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4" i="1" l="1"/>
  <c r="G54" i="1"/>
  <c r="G53" i="1"/>
  <c r="F51" i="1"/>
  <c r="G51" i="1" s="1"/>
  <c r="F50" i="1"/>
  <c r="G50" i="1" s="1"/>
  <c r="F49" i="1"/>
  <c r="G49" i="1" s="1"/>
  <c r="F47" i="1"/>
  <c r="G47" i="1" s="1"/>
  <c r="G42" i="1"/>
  <c r="G41" i="1"/>
  <c r="G40" i="1"/>
  <c r="C81" i="1"/>
  <c r="G30" i="1"/>
  <c r="G29" i="1"/>
  <c r="G28" i="1"/>
  <c r="G27" i="1"/>
  <c r="G26" i="1"/>
  <c r="G25" i="1"/>
  <c r="G24" i="1"/>
  <c r="G23" i="1"/>
  <c r="G22" i="1"/>
  <c r="G21" i="1"/>
  <c r="G9" i="1"/>
  <c r="G12" i="1" s="1"/>
  <c r="G66" i="1" s="1"/>
  <c r="G31" i="1" l="1"/>
  <c r="C80" i="1" s="1"/>
  <c r="G43" i="1"/>
  <c r="C82" i="1" s="1"/>
  <c r="G55" i="1"/>
  <c r="C83" i="1" s="1"/>
  <c r="G63" i="1" l="1"/>
  <c r="G64" i="1" s="1"/>
  <c r="G65" i="1" l="1"/>
  <c r="C85" i="1"/>
  <c r="C86" i="1" l="1"/>
  <c r="E90" i="1"/>
  <c r="D90" i="1"/>
  <c r="C90" i="1"/>
  <c r="G67" i="1"/>
  <c r="D82" i="1" l="1"/>
  <c r="D81" i="1"/>
  <c r="D84" i="1"/>
  <c r="D83" i="1"/>
  <c r="D80" i="1"/>
  <c r="D85" i="1"/>
  <c r="D86" i="1" l="1"/>
</calcChain>
</file>

<file path=xl/sharedStrings.xml><?xml version="1.0" encoding="utf-8"?>
<sst xmlns="http://schemas.openxmlformats.org/spreadsheetml/2006/main" count="152" uniqueCount="100">
  <si>
    <t>RUBRO O CULTIVO</t>
  </si>
  <si>
    <t>ESPINACA</t>
  </si>
  <si>
    <t>RENDIMIENTO :  DOC/HA</t>
  </si>
  <si>
    <t>VARIEDAD</t>
  </si>
  <si>
    <t>Python</t>
  </si>
  <si>
    <t>FECHA ESTIMADA  PRECIO VENTA</t>
  </si>
  <si>
    <t>NIVEL TECNOLÓGICO</t>
  </si>
  <si>
    <t>MEDIO</t>
  </si>
  <si>
    <t>PRECIO ESPERADO ($/DOC)</t>
  </si>
  <si>
    <t>REGIÓN</t>
  </si>
  <si>
    <t>BIO BIO</t>
  </si>
  <si>
    <t>INGRESO ESPERADO, con IVA ($)</t>
  </si>
  <si>
    <t>AGENCIA DE ÁREA</t>
  </si>
  <si>
    <t>LOS ANGELES</t>
  </si>
  <si>
    <t>DESTINO PRODUCCION</t>
  </si>
  <si>
    <t>ferias</t>
  </si>
  <si>
    <t>COMUNA/LOCALIDAD</t>
  </si>
  <si>
    <t>LOS ANGELES,NEGRETE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</si>
  <si>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</si>
  <si>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</si>
  <si>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</si>
  <si>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</si>
  <si>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</si>
  <si>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</si>
  <si>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</si>
  <si>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</si>
  <si>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</si>
  <si>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</si>
  <si>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</si>
  <si>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</si>
  <si>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</t>
  </si>
  <si>
    <t>JH</t>
  </si>
  <si>
    <t>Agos/Sep</t>
  </si>
  <si>
    <t>Acequiadura</t>
  </si>
  <si>
    <t>Sep</t>
  </si>
  <si>
    <t>Siembra</t>
  </si>
  <si>
    <t>Raleo</t>
  </si>
  <si>
    <t>Riegos (4)</t>
  </si>
  <si>
    <t>Limpia manual</t>
  </si>
  <si>
    <t>Riegos  (2)</t>
  </si>
  <si>
    <t>Corta</t>
  </si>
  <si>
    <t>Oct/Nov</t>
  </si>
  <si>
    <t xml:space="preserve"> Carga</t>
  </si>
  <si>
    <t>Subtotal Jornadas Hombre</t>
  </si>
  <si>
    <t>JORNADAS ANIMAL</t>
  </si>
  <si>
    <t>Aradura</t>
  </si>
  <si>
    <t>Rastraje (2)</t>
  </si>
  <si>
    <t>Subtotal Jornadas Animal</t>
  </si>
  <si>
    <t>MAQUINARIA</t>
  </si>
  <si>
    <t>Vibrocultivador</t>
  </si>
  <si>
    <t>Subtotal Costo Maquinaria</t>
  </si>
  <si>
    <t>INSUMOS</t>
  </si>
  <si>
    <t>Insumos</t>
  </si>
  <si>
    <t>Unidad (Kg/l/u)</t>
  </si>
  <si>
    <t>Cantidad (Kg/l/u)</t>
  </si>
  <si>
    <t>unidad</t>
  </si>
  <si>
    <t>FERTILIZANTES</t>
  </si>
  <si>
    <t>Vitaterra</t>
  </si>
  <si>
    <t>kg</t>
  </si>
  <si>
    <t>Sep/Oct</t>
  </si>
  <si>
    <t>Mezcla 5/25/20</t>
  </si>
  <si>
    <t>CAN 27</t>
  </si>
  <si>
    <t>Ag/Sep</t>
  </si>
  <si>
    <t>OTROS</t>
  </si>
  <si>
    <t>Buldock 125 Sc</t>
  </si>
  <si>
    <t>lts</t>
  </si>
  <si>
    <t>Octubre</t>
  </si>
  <si>
    <t>Metalaxil MZ-58 WP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</si>
  <si>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</si>
  <si>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</si>
  <si>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</si>
  <si>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</si>
  <si>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</si>
  <si>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</si>
  <si>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</si>
  <si>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Calibri"/>
        <family val="2"/>
        <charset val="1"/>
      </rPr>
      <t>Fuente</t>
    </r>
    <r>
      <rPr>
        <sz val="8"/>
        <rFont val="Calibri"/>
        <family val="2"/>
        <charset val="1"/>
      </rPr>
      <t>: INDAP</t>
    </r>
  </si>
  <si>
    <r>
      <rPr>
        <b/>
        <u/>
        <sz val="7"/>
        <rFont val="Calibri"/>
        <family val="2"/>
        <charset val="1"/>
      </rPr>
      <t>Notas</t>
    </r>
    <r>
      <rPr>
        <b/>
        <sz val="7"/>
        <rFont val="Calibri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</si>
  <si>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</si>
  <si>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</si>
  <si>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</si>
  <si>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</si>
  <si>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</si>
  <si>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</si>
  <si>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</si>
  <si>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</si>
  <si>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</si>
  <si>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</si>
  <si>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</si>
  <si>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</si>
  <si>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</si>
  <si>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</si>
  <si>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</si>
  <si>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</si>
  <si>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($/doc)</t>
  </si>
  <si>
    <t>Rendimiento (docena/hà)</t>
  </si>
  <si>
    <t>Costo unitario ($/docena) (*)</t>
  </si>
  <si>
    <t xml:space="preserve">Subtotal </t>
  </si>
  <si>
    <t>Octubre-nov/2021</t>
  </si>
  <si>
    <t>Octu-dic. 21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</si>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</sst>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#,##0.0"/>
    <numFmt numFmtId="166" formatCode="* #,##0&quot;   &quot;;\-* #,##0&quot;   &quot;;* \-??&quot;   &quot;"/>
    <numFmt numFmtId="167" formatCode="0\ %"/>
    <numFmt numFmtId="168" formatCode="* #,##0\ ;* \-#,##0\ ;* &quot;- &quot;"/>
  </numFmts>
  <fonts count="28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9"/>
      <name val="Calibri"/>
      <family val="2"/>
      <charset val="1"/>
    </font>
    <font>
      <sz val="7"/>
      <color rgb="FF000000"/>
      <name val="Helvetica Neue"/>
      <family val="2"/>
      <charset val="1"/>
    </font>
    <font>
      <sz val="9"/>
      <name val="Calibri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Helvetica Neue"/>
      <family val="2"/>
      <charset val="1"/>
    </font>
    <font>
      <sz val="9"/>
      <color rgb="FF000000"/>
      <name val="Helvetica Neue"/>
      <family val="2"/>
      <charset val="1"/>
    </font>
    <font>
      <sz val="9"/>
      <name val="Calibri"/>
      <family val="2"/>
    </font>
    <font>
      <sz val="9"/>
      <name val="Arial"/>
      <family val="2"/>
    </font>
    <font>
      <b/>
      <sz val="7"/>
      <name val="Helvetica Neue"/>
      <family val="2"/>
      <charset val="1"/>
    </font>
    <font>
      <sz val="9"/>
      <name val="Helvetica Neue"/>
      <family val="2"/>
      <charset val="1"/>
    </font>
    <font>
      <b/>
      <sz val="7"/>
      <name val="Calibri"/>
      <family val="2"/>
      <charset val="1"/>
    </font>
    <font>
      <u/>
      <sz val="8"/>
      <name val="Calibri"/>
      <family val="2"/>
      <charset val="1"/>
    </font>
    <font>
      <sz val="8"/>
      <name val="Calibri"/>
      <family val="2"/>
      <charset val="1"/>
    </font>
    <font>
      <b/>
      <u/>
      <sz val="7"/>
      <name val="Calibri"/>
      <family val="2"/>
      <charset val="1"/>
    </font>
    <font>
      <sz val="7"/>
      <name val="Calibri"/>
      <family val="2"/>
      <charset val="1"/>
    </font>
    <font>
      <sz val="11"/>
      <name val="Calibri"/>
      <family val="2"/>
    </font>
    <font>
      <sz val="9"/>
      <color theme="0"/>
      <name val="Calibri"/>
      <family val="2"/>
      <charset val="1"/>
    </font>
    <font>
      <b/>
      <sz val="9"/>
      <color theme="0"/>
      <name val="Calibri"/>
      <family val="2"/>
      <charset val="1"/>
    </font>
    <font>
      <b/>
      <i/>
      <sz val="9"/>
      <color theme="0"/>
      <name val="Calibri"/>
      <family val="2"/>
      <charset val="1"/>
    </font>
    <font>
      <sz val="8"/>
      <color theme="0"/>
      <name val="Arial Narrow"/>
      <family val="2"/>
      <charset val="1"/>
    </font>
    <font>
      <sz val="9"/>
      <color theme="0"/>
      <name val="Arial Narrow"/>
      <family val="2"/>
      <charset val="1"/>
    </font>
    <font>
      <b/>
      <sz val="8"/>
      <color theme="0"/>
      <name val="Arial Narrow"/>
      <family val="2"/>
      <charset val="1"/>
    </font>
    <font>
      <b/>
      <sz val="7"/>
      <color theme="0"/>
      <name val="Calibri"/>
      <family val="2"/>
      <charset val="1"/>
    </font>
    <font>
      <sz val="7"/>
      <color theme="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3" tint="0.7999816888943144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33B7B1"/>
        <bgColor rgb="FFF2F2F2"/>
      </patternFill>
    </fill>
    <fill>
      <patternFill patternType="solid">
        <fgColor rgb="FFFF7E2D"/>
        <bgColor rgb="FFF2F2F2"/>
      </patternFill>
    </fill>
    <fill>
      <patternFill patternType="solid">
        <fgColor rgb="FFFF7E2D"/>
        <bgColor rgb="FFFF99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0" fontId="1" fillId="0" borderId="0"/>
    <xf numFmtId="0" fontId="2" fillId="0" borderId="0"/>
  </cellStyleXfs>
  <cellXfs count="124">
    <xf numFmtId="0" fontId="0" fillId="0" borderId="0" xfId="0"/>
    <xf numFmtId="0" fontId="0" fillId="0" borderId="0" xfId="0" applyFont="1" applyBorder="1" applyAlignment="1" applyProtection="1"/>
    <xf numFmtId="0" fontId="4" fillId="2" borderId="1" xfId="0" applyFont="1" applyFill="1" applyBorder="1" applyAlignment="1" applyProtection="1">
      <alignment horizontal="right" wrapText="1"/>
    </xf>
    <xf numFmtId="3" fontId="4" fillId="2" borderId="1" xfId="0" applyNumberFormat="1" applyFont="1" applyFill="1" applyBorder="1" applyAlignment="1" applyProtection="1">
      <alignment horizontal="right"/>
    </xf>
    <xf numFmtId="49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/>
    <xf numFmtId="3" fontId="4" fillId="2" borderId="1" xfId="0" applyNumberFormat="1" applyFont="1" applyFill="1" applyBorder="1" applyAlignment="1" applyProtection="1">
      <alignment horizontal="right" vertical="center" wrapText="1"/>
    </xf>
    <xf numFmtId="17" fontId="4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</xf>
    <xf numFmtId="0" fontId="8" fillId="0" borderId="1" xfId="2" applyFont="1" applyBorder="1"/>
    <xf numFmtId="0" fontId="8" fillId="0" borderId="1" xfId="2" applyFont="1" applyBorder="1" applyAlignment="1">
      <alignment horizontal="center"/>
    </xf>
    <xf numFmtId="165" fontId="8" fillId="0" borderId="1" xfId="0" applyNumberFormat="1" applyFont="1" applyBorder="1" applyAlignment="1" applyProtection="1">
      <alignment horizontal="center"/>
    </xf>
    <xf numFmtId="3" fontId="8" fillId="0" borderId="1" xfId="0" applyNumberFormat="1" applyFont="1" applyBorder="1" applyProtection="1"/>
    <xf numFmtId="165" fontId="8" fillId="0" borderId="1" xfId="1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vertical="center"/>
    </xf>
    <xf numFmtId="3" fontId="9" fillId="0" borderId="1" xfId="0" applyNumberFormat="1" applyFont="1" applyBorder="1" applyAlignment="1" applyProtection="1">
      <alignment horizontal="right" vertical="center"/>
    </xf>
    <xf numFmtId="0" fontId="10" fillId="0" borderId="1" xfId="2" applyFont="1" applyBorder="1" applyAlignment="1" applyProtection="1">
      <alignment horizontal="left"/>
    </xf>
    <xf numFmtId="0" fontId="10" fillId="0" borderId="1" xfId="2" applyFont="1" applyBorder="1" applyAlignment="1" applyProtection="1">
      <alignment horizontal="center"/>
    </xf>
    <xf numFmtId="3" fontId="10" fillId="0" borderId="1" xfId="2" applyNumberFormat="1" applyFont="1" applyBorder="1" applyAlignment="1" applyProtection="1">
      <alignment horizontal="right"/>
    </xf>
    <xf numFmtId="3" fontId="11" fillId="0" borderId="1" xfId="2" applyNumberFormat="1" applyFont="1" applyBorder="1" applyAlignment="1" applyProtection="1">
      <alignment horizontal="right"/>
    </xf>
    <xf numFmtId="164" fontId="8" fillId="0" borderId="1" xfId="1" applyFont="1" applyBorder="1" applyAlignment="1" applyProtection="1">
      <alignment horizontal="center"/>
    </xf>
    <xf numFmtId="3" fontId="8" fillId="2" borderId="1" xfId="0" applyNumberFormat="1" applyFont="1" applyFill="1" applyBorder="1" applyProtection="1"/>
    <xf numFmtId="0" fontId="12" fillId="0" borderId="1" xfId="2" applyFont="1" applyBorder="1"/>
    <xf numFmtId="0" fontId="8" fillId="3" borderId="1" xfId="2" applyFont="1" applyFill="1" applyBorder="1"/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3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</xf>
    <xf numFmtId="49" fontId="15" fillId="2" borderId="0" xfId="0" applyNumberFormat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vertical="center"/>
    </xf>
    <xf numFmtId="3" fontId="14" fillId="2" borderId="1" xfId="0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168" fontId="14" fillId="2" borderId="1" xfId="0" applyNumberFormat="1" applyFont="1" applyFill="1" applyBorder="1" applyAlignment="1" applyProtection="1">
      <alignment vertical="center"/>
    </xf>
    <xf numFmtId="49" fontId="18" fillId="2" borderId="0" xfId="0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right"/>
    </xf>
    <xf numFmtId="166" fontId="3" fillId="6" borderId="0" xfId="0" applyNumberFormat="1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/>
    <xf numFmtId="49" fontId="21" fillId="7" borderId="1" xfId="0" applyNumberFormat="1" applyFont="1" applyFill="1" applyBorder="1" applyAlignment="1" applyProtection="1">
      <alignment vertical="center" wrapText="1"/>
    </xf>
    <xf numFmtId="49" fontId="21" fillId="7" borderId="1" xfId="0" applyNumberFormat="1" applyFont="1" applyFill="1" applyBorder="1" applyAlignment="1" applyProtection="1">
      <alignment horizontal="center" vertical="center" wrapText="1"/>
    </xf>
    <xf numFmtId="49" fontId="21" fillId="7" borderId="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/>
    <xf numFmtId="0" fontId="0" fillId="0" borderId="0" xfId="0" applyBorder="1"/>
    <xf numFmtId="0" fontId="5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3" fontId="4" fillId="0" borderId="0" xfId="0" applyNumberFormat="1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wrapText="1"/>
    </xf>
    <xf numFmtId="14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left"/>
    </xf>
    <xf numFmtId="49" fontId="21" fillId="8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3" fontId="8" fillId="0" borderId="0" xfId="0" applyNumberFormat="1" applyFont="1" applyBorder="1" applyProtection="1"/>
    <xf numFmtId="49" fontId="23" fillId="7" borderId="0" xfId="0" applyNumberFormat="1" applyFont="1" applyFill="1" applyBorder="1" applyAlignment="1" applyProtection="1">
      <alignment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vertical="center"/>
    </xf>
    <xf numFmtId="3" fontId="23" fillId="7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49" fontId="20" fillId="7" borderId="0" xfId="0" applyNumberFormat="1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vertical="center"/>
    </xf>
    <xf numFmtId="3" fontId="20" fillId="7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/>
    <xf numFmtId="49" fontId="24" fillId="7" borderId="0" xfId="0" applyNumberFormat="1" applyFont="1" applyFill="1" applyBorder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vertical="center"/>
    </xf>
    <xf numFmtId="3" fontId="24" fillId="7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49" fontId="25" fillId="7" borderId="0" xfId="0" applyNumberFormat="1" applyFont="1" applyFill="1" applyBorder="1" applyAlignment="1" applyProtection="1">
      <alignment wrapText="1"/>
    </xf>
    <xf numFmtId="0" fontId="23" fillId="7" borderId="0" xfId="0" applyFont="1" applyFill="1" applyBorder="1" applyAlignment="1" applyProtection="1">
      <alignment horizontal="center"/>
    </xf>
    <xf numFmtId="3" fontId="23" fillId="7" borderId="0" xfId="0" applyNumberFormat="1" applyFont="1" applyFill="1" applyBorder="1" applyAlignment="1" applyProtection="1"/>
    <xf numFmtId="0" fontId="23" fillId="7" borderId="0" xfId="0" applyFont="1" applyFill="1" applyBorder="1" applyAlignment="1" applyProtection="1">
      <alignment horizontal="center" wrapText="1"/>
    </xf>
    <xf numFmtId="165" fontId="23" fillId="7" borderId="0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3" fontId="7" fillId="2" borderId="0" xfId="0" applyNumberFormat="1" applyFont="1" applyFill="1" applyBorder="1" applyAlignment="1" applyProtection="1">
      <alignment vertical="center"/>
    </xf>
    <xf numFmtId="0" fontId="21" fillId="8" borderId="0" xfId="0" applyFont="1" applyFill="1" applyBorder="1" applyAlignment="1" applyProtection="1">
      <alignment vertical="center"/>
    </xf>
    <xf numFmtId="0" fontId="21" fillId="7" borderId="0" xfId="0" applyFont="1" applyFill="1" applyBorder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vertical="center"/>
    </xf>
    <xf numFmtId="3" fontId="18" fillId="2" borderId="0" xfId="0" applyNumberFormat="1" applyFont="1" applyFill="1" applyBorder="1" applyAlignment="1" applyProtection="1"/>
    <xf numFmtId="49" fontId="21" fillId="8" borderId="2" xfId="0" applyNumberFormat="1" applyFont="1" applyFill="1" applyBorder="1" applyAlignment="1" applyProtection="1">
      <alignment vertical="center"/>
    </xf>
    <xf numFmtId="0" fontId="21" fillId="8" borderId="3" xfId="0" applyFont="1" applyFill="1" applyBorder="1" applyAlignment="1" applyProtection="1">
      <alignment vertical="center"/>
    </xf>
    <xf numFmtId="166" fontId="21" fillId="8" borderId="4" xfId="0" applyNumberFormat="1" applyFont="1" applyFill="1" applyBorder="1" applyAlignment="1" applyProtection="1">
      <alignment vertical="center"/>
    </xf>
    <xf numFmtId="49" fontId="21" fillId="7" borderId="5" xfId="0" applyNumberFormat="1" applyFont="1" applyFill="1" applyBorder="1" applyAlignment="1" applyProtection="1">
      <alignment vertical="center"/>
    </xf>
    <xf numFmtId="166" fontId="21" fillId="7" borderId="6" xfId="0" applyNumberFormat="1" applyFont="1" applyFill="1" applyBorder="1" applyAlignment="1" applyProtection="1">
      <alignment vertical="center"/>
    </xf>
    <xf numFmtId="49" fontId="21" fillId="8" borderId="5" xfId="0" applyNumberFormat="1" applyFont="1" applyFill="1" applyBorder="1" applyAlignment="1" applyProtection="1">
      <alignment vertical="center"/>
    </xf>
    <xf numFmtId="166" fontId="21" fillId="8" borderId="6" xfId="0" applyNumberFormat="1" applyFont="1" applyFill="1" applyBorder="1" applyAlignment="1" applyProtection="1">
      <alignment vertical="center"/>
    </xf>
    <xf numFmtId="49" fontId="21" fillId="8" borderId="7" xfId="0" applyNumberFormat="1" applyFont="1" applyFill="1" applyBorder="1" applyAlignment="1" applyProtection="1">
      <alignment vertical="center"/>
    </xf>
    <xf numFmtId="0" fontId="26" fillId="8" borderId="8" xfId="0" applyFont="1" applyFill="1" applyBorder="1" applyAlignment="1" applyProtection="1">
      <alignment vertical="center"/>
    </xf>
    <xf numFmtId="166" fontId="21" fillId="8" borderId="9" xfId="0" applyNumberFormat="1" applyFont="1" applyFill="1" applyBorder="1" applyAlignment="1" applyProtection="1">
      <alignment vertical="center"/>
    </xf>
    <xf numFmtId="49" fontId="18" fillId="2" borderId="2" xfId="0" applyNumberFormat="1" applyFont="1" applyFill="1" applyBorder="1" applyAlignment="1" applyProtection="1">
      <alignment vertical="center"/>
    </xf>
    <xf numFmtId="0" fontId="18" fillId="2" borderId="3" xfId="0" applyFont="1" applyFill="1" applyBorder="1" applyAlignment="1" applyProtection="1"/>
    <xf numFmtId="166" fontId="3" fillId="2" borderId="4" xfId="0" applyNumberFormat="1" applyFont="1" applyFill="1" applyBorder="1" applyAlignment="1" applyProtection="1">
      <alignment vertical="center"/>
    </xf>
    <xf numFmtId="49" fontId="18" fillId="2" borderId="5" xfId="0" applyNumberFormat="1" applyFont="1" applyFill="1" applyBorder="1" applyAlignment="1" applyProtection="1">
      <alignment vertical="center"/>
    </xf>
    <xf numFmtId="166" fontId="3" fillId="2" borderId="6" xfId="0" applyNumberFormat="1" applyFont="1" applyFill="1" applyBorder="1" applyAlignment="1" applyProtection="1">
      <alignment vertical="center"/>
    </xf>
    <xf numFmtId="49" fontId="18" fillId="2" borderId="7" xfId="0" applyNumberFormat="1" applyFont="1" applyFill="1" applyBorder="1" applyAlignment="1" applyProtection="1">
      <alignment vertical="center"/>
    </xf>
    <xf numFmtId="0" fontId="18" fillId="2" borderId="8" xfId="0" applyFont="1" applyFill="1" applyBorder="1" applyAlignment="1" applyProtection="1"/>
    <xf numFmtId="166" fontId="3" fillId="2" borderId="9" xfId="0" applyNumberFormat="1" applyFont="1" applyFill="1" applyBorder="1" applyAlignment="1" applyProtection="1">
      <alignment vertical="center"/>
    </xf>
    <xf numFmtId="0" fontId="27" fillId="9" borderId="1" xfId="0" applyFont="1" applyFill="1" applyBorder="1" applyAlignment="1" applyProtection="1"/>
    <xf numFmtId="49" fontId="14" fillId="5" borderId="1" xfId="0" applyNumberFormat="1" applyFont="1" applyFill="1" applyBorder="1" applyAlignment="1" applyProtection="1">
      <alignment vertical="center"/>
    </xf>
    <xf numFmtId="49" fontId="18" fillId="5" borderId="1" xfId="0" applyNumberFormat="1" applyFont="1" applyFill="1" applyBorder="1" applyAlignment="1" applyProtection="1"/>
    <xf numFmtId="49" fontId="14" fillId="2" borderId="1" xfId="0" applyNumberFormat="1" applyFont="1" applyFill="1" applyBorder="1" applyAlignment="1" applyProtection="1">
      <alignment vertical="center"/>
    </xf>
    <xf numFmtId="167" fontId="18" fillId="2" borderId="1" xfId="0" applyNumberFormat="1" applyFont="1" applyFill="1" applyBorder="1" applyAlignment="1" applyProtection="1"/>
    <xf numFmtId="168" fontId="14" fillId="5" borderId="1" xfId="0" applyNumberFormat="1" applyFont="1" applyFill="1" applyBorder="1" applyAlignment="1" applyProtection="1">
      <alignment vertical="center"/>
    </xf>
    <xf numFmtId="167" fontId="14" fillId="5" borderId="1" xfId="0" applyNumberFormat="1" applyFont="1" applyFill="1" applyBorder="1" applyAlignment="1" applyProtection="1">
      <alignment vertical="center"/>
    </xf>
    <xf numFmtId="0" fontId="26" fillId="9" borderId="1" xfId="0" applyFont="1" applyFill="1" applyBorder="1" applyAlignment="1" applyProtection="1">
      <alignment vertical="center"/>
    </xf>
    <xf numFmtId="49" fontId="26" fillId="9" borderId="1" xfId="0" applyNumberFormat="1" applyFont="1" applyFill="1" applyBorder="1" applyAlignment="1" applyProtection="1">
      <alignment vertical="center"/>
    </xf>
    <xf numFmtId="0" fontId="14" fillId="5" borderId="1" xfId="0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/>
    <xf numFmtId="49" fontId="22" fillId="7" borderId="0" xfId="0" applyNumberFormat="1" applyFont="1" applyFill="1" applyBorder="1" applyAlignment="1" applyProtection="1">
      <alignment horizontal="center" vertical="center"/>
    </xf>
    <xf numFmtId="49" fontId="26" fillId="9" borderId="1" xfId="0" applyNumberFormat="1" applyFont="1" applyFill="1" applyBorder="1" applyAlignment="1" applyProtection="1">
      <alignment vertical="center"/>
    </xf>
    <xf numFmtId="49" fontId="20" fillId="7" borderId="1" xfId="0" applyNumberFormat="1" applyFont="1" applyFill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wrapText="1"/>
    </xf>
  </cellXfs>
  <cellStyles count="4">
    <cellStyle name="Millares 2" xfId="1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  <color rgb="FF33CC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1</xdr:row>
      <xdr:rowOff>0</xdr:rowOff>
    </xdr:from>
    <xdr:to>
      <xdr:col>6</xdr:col>
      <xdr:colOff>333000</xdr:colOff>
      <xdr:row>7</xdr:row>
      <xdr:rowOff>31320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480" y="190440"/>
          <a:ext cx="5340240" cy="117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360</xdr:colOff>
      <xdr:row>1</xdr:row>
      <xdr:rowOff>0</xdr:rowOff>
    </xdr:from>
    <xdr:to>
      <xdr:col>6</xdr:col>
      <xdr:colOff>333000</xdr:colOff>
      <xdr:row>7</xdr:row>
      <xdr:rowOff>31320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480" y="190440"/>
          <a:ext cx="5340240" cy="117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360</xdr:colOff>
      <xdr:row>1</xdr:row>
      <xdr:rowOff>0</xdr:rowOff>
    </xdr:from>
    <xdr:to>
      <xdr:col>6</xdr:col>
      <xdr:colOff>580680</xdr:colOff>
      <xdr:row>7</xdr:row>
      <xdr:rowOff>31320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312480" y="190440"/>
          <a:ext cx="5587920" cy="117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360</xdr:colOff>
      <xdr:row>1</xdr:row>
      <xdr:rowOff>0</xdr:rowOff>
    </xdr:from>
    <xdr:to>
      <xdr:col>7</xdr:col>
      <xdr:colOff>19050</xdr:colOff>
      <xdr:row>7</xdr:row>
      <xdr:rowOff>31320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5635" y="190500"/>
          <a:ext cx="5581290" cy="1174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048566"/>
  <sheetViews>
    <sheetView tabSelected="1" topLeftCell="A62" zoomScaleNormal="100" workbookViewId="0">
      <selection activeCell="J15" sqref="J15"/>
    </sheetView>
  </sheetViews>
  <sheetFormatPr baseColWidth="10" defaultColWidth="10.85546875" defaultRowHeight="1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07" width="10.85546875" style="1"/>
    <col min="208" max="16384" width="10.85546875" style="49"/>
  </cols>
  <sheetData>
    <row r="1" spans="1:7" ht="15" customHeight="1">
      <c r="A1" s="48"/>
      <c r="B1" s="48"/>
      <c r="C1" s="48"/>
      <c r="D1" s="48"/>
      <c r="E1" s="48"/>
      <c r="F1" s="48"/>
      <c r="G1" s="48"/>
    </row>
    <row r="2" spans="1:7" ht="15" customHeight="1">
      <c r="A2" s="48"/>
      <c r="B2" s="48"/>
      <c r="C2" s="48"/>
      <c r="D2" s="48"/>
      <c r="E2" s="48"/>
      <c r="F2" s="48"/>
      <c r="G2" s="48"/>
    </row>
    <row r="3" spans="1:7" ht="15" customHeight="1">
      <c r="A3" s="48"/>
      <c r="B3" s="48"/>
      <c r="C3" s="48"/>
      <c r="D3" s="48"/>
      <c r="E3" s="48"/>
      <c r="F3" s="48"/>
      <c r="G3" s="48"/>
    </row>
    <row r="4" spans="1:7" ht="15" customHeight="1">
      <c r="A4" s="48"/>
      <c r="B4" s="48"/>
      <c r="C4" s="48"/>
      <c r="D4" s="48"/>
      <c r="E4" s="48"/>
      <c r="F4" s="48"/>
      <c r="G4" s="48"/>
    </row>
    <row r="5" spans="1:7" ht="15" customHeight="1">
      <c r="A5" s="48"/>
      <c r="B5" s="48"/>
      <c r="C5" s="48"/>
      <c r="D5" s="48"/>
      <c r="E5" s="48"/>
      <c r="F5" s="48"/>
      <c r="G5" s="48"/>
    </row>
    <row r="6" spans="1:7" ht="15" customHeight="1">
      <c r="A6" s="48"/>
      <c r="B6" s="48"/>
      <c r="C6" s="48"/>
      <c r="D6" s="48"/>
      <c r="E6" s="48"/>
      <c r="F6" s="48"/>
      <c r="G6" s="48"/>
    </row>
    <row r="7" spans="1:7" ht="15" customHeight="1">
      <c r="A7" s="48"/>
      <c r="B7" s="48"/>
      <c r="C7" s="48"/>
      <c r="D7" s="48"/>
      <c r="E7" s="48"/>
      <c r="F7" s="48"/>
      <c r="G7" s="48"/>
    </row>
    <row r="8" spans="1:7" ht="15" customHeight="1">
      <c r="A8" s="48"/>
      <c r="B8" s="48"/>
      <c r="C8" s="48"/>
      <c r="D8" s="48"/>
      <c r="E8" s="48"/>
      <c r="F8" s="48"/>
      <c r="G8" s="48"/>
    </row>
    <row r="9" spans="1:7" ht="12" customHeight="1">
      <c r="A9" s="48"/>
      <c r="B9" s="45" t="s">
        <v>0</v>
      </c>
      <c r="C9" s="2" t="s">
        <v>1</v>
      </c>
      <c r="D9" s="50"/>
      <c r="E9" s="122" t="s">
        <v>2</v>
      </c>
      <c r="F9" s="122"/>
      <c r="G9" s="3">
        <f>30000/12</f>
        <v>2500</v>
      </c>
    </row>
    <row r="10" spans="1:7">
      <c r="A10" s="48"/>
      <c r="B10" s="4" t="s">
        <v>3</v>
      </c>
      <c r="C10" s="42" t="s">
        <v>4</v>
      </c>
      <c r="D10" s="51"/>
      <c r="E10" s="123" t="s">
        <v>5</v>
      </c>
      <c r="F10" s="123"/>
      <c r="G10" s="3" t="s">
        <v>98</v>
      </c>
    </row>
    <row r="11" spans="1:7">
      <c r="A11" s="48"/>
      <c r="B11" s="4" t="s">
        <v>6</v>
      </c>
      <c r="C11" s="5" t="s">
        <v>7</v>
      </c>
      <c r="D11" s="51"/>
      <c r="E11" s="123" t="s">
        <v>8</v>
      </c>
      <c r="F11" s="123"/>
      <c r="G11" s="3">
        <v>3000</v>
      </c>
    </row>
    <row r="12" spans="1:7" ht="11.25" customHeight="1">
      <c r="A12" s="48"/>
      <c r="B12" s="4" t="s">
        <v>9</v>
      </c>
      <c r="C12" s="5" t="s">
        <v>10</v>
      </c>
      <c r="D12" s="51"/>
      <c r="E12" s="44" t="s">
        <v>11</v>
      </c>
      <c r="F12" s="6"/>
      <c r="G12" s="3">
        <f>G9*G11</f>
        <v>7500000</v>
      </c>
    </row>
    <row r="13" spans="1:7" ht="11.25" customHeight="1">
      <c r="A13" s="48"/>
      <c r="B13" s="4" t="s">
        <v>12</v>
      </c>
      <c r="C13" s="5" t="s">
        <v>13</v>
      </c>
      <c r="D13" s="51"/>
      <c r="E13" s="123" t="s">
        <v>14</v>
      </c>
      <c r="F13" s="123"/>
      <c r="G13" s="7" t="s">
        <v>15</v>
      </c>
    </row>
    <row r="14" spans="1:7" ht="13.5" customHeight="1">
      <c r="A14" s="48"/>
      <c r="B14" s="4" t="s">
        <v>16</v>
      </c>
      <c r="C14" s="5" t="s">
        <v>17</v>
      </c>
      <c r="D14" s="51"/>
      <c r="E14" s="123" t="s">
        <v>18</v>
      </c>
      <c r="F14" s="123"/>
      <c r="G14" s="3" t="s">
        <v>97</v>
      </c>
    </row>
    <row r="15" spans="1:7" ht="25.5" customHeight="1">
      <c r="A15" s="48"/>
      <c r="B15" s="4" t="s">
        <v>19</v>
      </c>
      <c r="C15" s="8">
        <v>44166</v>
      </c>
      <c r="D15" s="51"/>
      <c r="E15" s="119" t="s">
        <v>20</v>
      </c>
      <c r="F15" s="119"/>
      <c r="G15" s="9" t="s">
        <v>21</v>
      </c>
    </row>
    <row r="16" spans="1:7" ht="12" customHeight="1">
      <c r="A16" s="48"/>
      <c r="B16" s="53"/>
      <c r="C16" s="54"/>
      <c r="D16" s="50"/>
      <c r="E16" s="50"/>
      <c r="F16" s="50"/>
      <c r="G16" s="55"/>
    </row>
    <row r="17" spans="1:7" ht="12" customHeight="1">
      <c r="A17" s="48"/>
      <c r="B17" s="120" t="s">
        <v>22</v>
      </c>
      <c r="C17" s="120"/>
      <c r="D17" s="120"/>
      <c r="E17" s="120"/>
      <c r="F17" s="120"/>
      <c r="G17" s="120"/>
    </row>
    <row r="18" spans="1:7" ht="12" customHeight="1">
      <c r="A18" s="48"/>
      <c r="B18" s="50"/>
      <c r="C18" s="56"/>
      <c r="D18" s="56"/>
      <c r="E18" s="56"/>
      <c r="F18" s="50"/>
      <c r="G18" s="50"/>
    </row>
    <row r="19" spans="1:7" ht="12" customHeight="1">
      <c r="A19" s="48"/>
      <c r="B19" s="57" t="s">
        <v>23</v>
      </c>
      <c r="C19" s="58"/>
      <c r="D19" s="58"/>
      <c r="E19" s="58"/>
      <c r="F19" s="58"/>
      <c r="G19" s="58"/>
    </row>
    <row r="20" spans="1:7" ht="24" customHeight="1">
      <c r="A20" s="48"/>
      <c r="B20" s="46" t="s">
        <v>24</v>
      </c>
      <c r="C20" s="46" t="s">
        <v>25</v>
      </c>
      <c r="D20" s="46" t="s">
        <v>26</v>
      </c>
      <c r="E20" s="46" t="s">
        <v>27</v>
      </c>
      <c r="F20" s="46" t="s">
        <v>28</v>
      </c>
      <c r="G20" s="46" t="s">
        <v>29</v>
      </c>
    </row>
    <row r="21" spans="1:7" ht="24" customHeight="1">
      <c r="A21" s="48"/>
      <c r="B21" s="10" t="s">
        <v>30</v>
      </c>
      <c r="C21" s="11" t="s">
        <v>31</v>
      </c>
      <c r="D21" s="12">
        <v>1</v>
      </c>
      <c r="E21" s="11" t="s">
        <v>32</v>
      </c>
      <c r="F21" s="9">
        <v>22000</v>
      </c>
      <c r="G21" s="13">
        <f t="shared" ref="G21:G30" si="0">F21*D21</f>
        <v>22000</v>
      </c>
    </row>
    <row r="22" spans="1:7">
      <c r="A22" s="48"/>
      <c r="B22" s="10" t="s">
        <v>33</v>
      </c>
      <c r="C22" s="11" t="s">
        <v>31</v>
      </c>
      <c r="D22" s="14">
        <v>0.5</v>
      </c>
      <c r="E22" s="11" t="s">
        <v>34</v>
      </c>
      <c r="F22" s="9">
        <v>22000</v>
      </c>
      <c r="G22" s="13">
        <f t="shared" si="0"/>
        <v>11000</v>
      </c>
    </row>
    <row r="23" spans="1:7" ht="12.75" customHeight="1">
      <c r="A23" s="48"/>
      <c r="B23" s="10" t="s">
        <v>35</v>
      </c>
      <c r="C23" s="11" t="s">
        <v>31</v>
      </c>
      <c r="D23" s="14">
        <v>2</v>
      </c>
      <c r="E23" s="11" t="s">
        <v>34</v>
      </c>
      <c r="F23" s="9">
        <v>22000</v>
      </c>
      <c r="G23" s="13">
        <f t="shared" si="0"/>
        <v>44000</v>
      </c>
    </row>
    <row r="24" spans="1:7">
      <c r="A24" s="48"/>
      <c r="B24" s="10" t="s">
        <v>36</v>
      </c>
      <c r="C24" s="11" t="s">
        <v>31</v>
      </c>
      <c r="D24" s="14">
        <v>6</v>
      </c>
      <c r="E24" s="11" t="s">
        <v>34</v>
      </c>
      <c r="F24" s="9">
        <v>22000</v>
      </c>
      <c r="G24" s="13">
        <f t="shared" si="0"/>
        <v>132000</v>
      </c>
    </row>
    <row r="25" spans="1:7" ht="12.75" customHeight="1">
      <c r="A25" s="48"/>
      <c r="B25" s="10" t="s">
        <v>37</v>
      </c>
      <c r="C25" s="11" t="s">
        <v>31</v>
      </c>
      <c r="D25" s="14">
        <v>4</v>
      </c>
      <c r="E25" s="11" t="s">
        <v>34</v>
      </c>
      <c r="F25" s="9">
        <v>22000</v>
      </c>
      <c r="G25" s="13">
        <f t="shared" si="0"/>
        <v>88000</v>
      </c>
    </row>
    <row r="26" spans="1:7" ht="12.75" customHeight="1">
      <c r="A26" s="48"/>
      <c r="B26" s="10" t="s">
        <v>38</v>
      </c>
      <c r="C26" s="11" t="s">
        <v>31</v>
      </c>
      <c r="D26" s="14">
        <v>15</v>
      </c>
      <c r="E26" s="11" t="s">
        <v>34</v>
      </c>
      <c r="F26" s="9">
        <v>22000</v>
      </c>
      <c r="G26" s="13">
        <f t="shared" si="0"/>
        <v>330000</v>
      </c>
    </row>
    <row r="27" spans="1:7" ht="12" customHeight="1">
      <c r="A27" s="48"/>
      <c r="B27" s="10" t="s">
        <v>30</v>
      </c>
      <c r="C27" s="11" t="s">
        <v>31</v>
      </c>
      <c r="D27" s="14">
        <v>1</v>
      </c>
      <c r="E27" s="11" t="s">
        <v>34</v>
      </c>
      <c r="F27" s="9">
        <v>22000</v>
      </c>
      <c r="G27" s="13">
        <f t="shared" si="0"/>
        <v>22000</v>
      </c>
    </row>
    <row r="28" spans="1:7" ht="12" customHeight="1">
      <c r="A28" s="48"/>
      <c r="B28" s="10" t="s">
        <v>39</v>
      </c>
      <c r="C28" s="11" t="s">
        <v>31</v>
      </c>
      <c r="D28" s="14">
        <v>2</v>
      </c>
      <c r="E28" s="11" t="s">
        <v>34</v>
      </c>
      <c r="F28" s="9">
        <v>22000</v>
      </c>
      <c r="G28" s="13">
        <f t="shared" si="0"/>
        <v>44000</v>
      </c>
    </row>
    <row r="29" spans="1:7">
      <c r="A29" s="48"/>
      <c r="B29" s="10" t="s">
        <v>40</v>
      </c>
      <c r="C29" s="11" t="s">
        <v>31</v>
      </c>
      <c r="D29" s="14">
        <v>10</v>
      </c>
      <c r="E29" s="11" t="s">
        <v>41</v>
      </c>
      <c r="F29" s="9">
        <v>22000</v>
      </c>
      <c r="G29" s="13">
        <f t="shared" si="0"/>
        <v>220000</v>
      </c>
    </row>
    <row r="30" spans="1:7" ht="12" customHeight="1">
      <c r="A30" s="48"/>
      <c r="B30" s="10" t="s">
        <v>42</v>
      </c>
      <c r="C30" s="11" t="s">
        <v>31</v>
      </c>
      <c r="D30" s="14">
        <v>5</v>
      </c>
      <c r="E30" s="11" t="s">
        <v>41</v>
      </c>
      <c r="F30" s="9">
        <v>22000</v>
      </c>
      <c r="G30" s="13">
        <f t="shared" si="0"/>
        <v>110000</v>
      </c>
    </row>
    <row r="31" spans="1:7" ht="12.75" customHeight="1">
      <c r="A31" s="48"/>
      <c r="B31" s="63" t="s">
        <v>43</v>
      </c>
      <c r="C31" s="64"/>
      <c r="D31" s="64"/>
      <c r="E31" s="64"/>
      <c r="F31" s="65"/>
      <c r="G31" s="66">
        <f>SUM(G21:G30)</f>
        <v>1023000</v>
      </c>
    </row>
    <row r="32" spans="1:7" ht="12.75" customHeight="1">
      <c r="A32" s="48"/>
      <c r="B32" s="59"/>
      <c r="C32" s="60"/>
      <c r="D32" s="61"/>
      <c r="E32" s="60"/>
      <c r="F32" s="52"/>
      <c r="G32" s="62"/>
    </row>
    <row r="33" spans="1:7" ht="12.75" customHeight="1">
      <c r="A33" s="48"/>
      <c r="B33" s="57" t="s">
        <v>44</v>
      </c>
      <c r="C33" s="67"/>
      <c r="D33" s="67"/>
      <c r="E33" s="67"/>
      <c r="F33" s="58"/>
      <c r="G33" s="58"/>
    </row>
    <row r="34" spans="1:7" ht="25.5" customHeight="1">
      <c r="A34" s="48"/>
      <c r="B34" s="47" t="s">
        <v>24</v>
      </c>
      <c r="C34" s="46" t="s">
        <v>25</v>
      </c>
      <c r="D34" s="46" t="s">
        <v>26</v>
      </c>
      <c r="E34" s="47" t="s">
        <v>27</v>
      </c>
      <c r="F34" s="46" t="s">
        <v>28</v>
      </c>
      <c r="G34" s="47" t="s">
        <v>29</v>
      </c>
    </row>
    <row r="35" spans="1:7" ht="12.75" customHeight="1">
      <c r="A35" s="48"/>
      <c r="B35" s="15"/>
      <c r="C35" s="16"/>
      <c r="D35" s="16"/>
      <c r="E35" s="16"/>
      <c r="F35" s="17"/>
      <c r="G35" s="18"/>
    </row>
    <row r="36" spans="1:7" ht="12.75" customHeight="1">
      <c r="A36" s="48"/>
      <c r="B36" s="68" t="s">
        <v>47</v>
      </c>
      <c r="C36" s="69"/>
      <c r="D36" s="69"/>
      <c r="E36" s="69"/>
      <c r="F36" s="70"/>
      <c r="G36" s="71"/>
    </row>
    <row r="37" spans="1:7" ht="12.75" customHeight="1">
      <c r="A37" s="48"/>
      <c r="B37" s="50"/>
      <c r="C37" s="50"/>
      <c r="D37" s="50"/>
      <c r="E37" s="50"/>
      <c r="F37" s="72"/>
      <c r="G37" s="72"/>
    </row>
    <row r="38" spans="1:7" ht="12.75" customHeight="1">
      <c r="A38" s="48"/>
      <c r="B38" s="57" t="s">
        <v>48</v>
      </c>
      <c r="C38" s="67"/>
      <c r="D38" s="67"/>
      <c r="E38" s="67"/>
      <c r="F38" s="58"/>
      <c r="G38" s="58"/>
    </row>
    <row r="39" spans="1:7" ht="22.5" customHeight="1">
      <c r="A39" s="48"/>
      <c r="B39" s="47" t="s">
        <v>24</v>
      </c>
      <c r="C39" s="47" t="s">
        <v>25</v>
      </c>
      <c r="D39" s="47" t="s">
        <v>26</v>
      </c>
      <c r="E39" s="47" t="s">
        <v>27</v>
      </c>
      <c r="F39" s="46" t="s">
        <v>28</v>
      </c>
      <c r="G39" s="47" t="s">
        <v>29</v>
      </c>
    </row>
    <row r="40" spans="1:7" ht="12.75" customHeight="1">
      <c r="A40" s="48"/>
      <c r="B40" s="19" t="s">
        <v>45</v>
      </c>
      <c r="C40" s="20" t="s">
        <v>99</v>
      </c>
      <c r="D40" s="20">
        <v>2</v>
      </c>
      <c r="E40" s="11" t="s">
        <v>32</v>
      </c>
      <c r="F40" s="21">
        <v>25000</v>
      </c>
      <c r="G40" s="22">
        <f>D40*F40</f>
        <v>50000</v>
      </c>
    </row>
    <row r="41" spans="1:7" ht="12.75" customHeight="1">
      <c r="A41" s="48"/>
      <c r="B41" s="19" t="s">
        <v>46</v>
      </c>
      <c r="C41" s="20" t="s">
        <v>99</v>
      </c>
      <c r="D41" s="20">
        <v>2</v>
      </c>
      <c r="E41" s="11" t="s">
        <v>32</v>
      </c>
      <c r="F41" s="21">
        <v>20000</v>
      </c>
      <c r="G41" s="22">
        <f>D41*F41</f>
        <v>40000</v>
      </c>
    </row>
    <row r="42" spans="1:7" ht="12.75" customHeight="1">
      <c r="A42" s="48"/>
      <c r="B42" s="19" t="s">
        <v>49</v>
      </c>
      <c r="C42" s="20" t="s">
        <v>99</v>
      </c>
      <c r="D42" s="20">
        <v>1</v>
      </c>
      <c r="E42" s="11" t="s">
        <v>32</v>
      </c>
      <c r="F42" s="21">
        <v>25000</v>
      </c>
      <c r="G42" s="22">
        <f>D42*F42</f>
        <v>25000</v>
      </c>
    </row>
    <row r="43" spans="1:7" ht="24" customHeight="1">
      <c r="A43" s="48"/>
      <c r="B43" s="63" t="s">
        <v>50</v>
      </c>
      <c r="C43" s="64"/>
      <c r="D43" s="64"/>
      <c r="E43" s="64"/>
      <c r="F43" s="65"/>
      <c r="G43" s="66">
        <f>SUM(G40:G42)</f>
        <v>115000</v>
      </c>
    </row>
    <row r="44" spans="1:7" ht="12.75" customHeight="1">
      <c r="A44" s="48"/>
      <c r="B44" s="50"/>
      <c r="C44" s="50"/>
      <c r="D44" s="50"/>
      <c r="E44" s="50"/>
      <c r="F44" s="72"/>
      <c r="G44" s="72"/>
    </row>
    <row r="45" spans="1:7" ht="19.5" customHeight="1">
      <c r="A45" s="48"/>
      <c r="B45" s="57" t="s">
        <v>51</v>
      </c>
      <c r="C45" s="67"/>
      <c r="D45" s="67"/>
      <c r="E45" s="67"/>
      <c r="F45" s="58"/>
      <c r="G45" s="58"/>
    </row>
    <row r="46" spans="1:7" ht="27.75" customHeight="1">
      <c r="A46" s="48"/>
      <c r="B46" s="46" t="s">
        <v>52</v>
      </c>
      <c r="C46" s="46" t="s">
        <v>53</v>
      </c>
      <c r="D46" s="46" t="s">
        <v>54</v>
      </c>
      <c r="E46" s="46" t="s">
        <v>27</v>
      </c>
      <c r="F46" s="46" t="s">
        <v>28</v>
      </c>
      <c r="G46" s="46" t="s">
        <v>29</v>
      </c>
    </row>
    <row r="47" spans="1:7" ht="12" customHeight="1">
      <c r="A47" s="48"/>
      <c r="B47" s="10" t="s">
        <v>35</v>
      </c>
      <c r="C47" s="23" t="s">
        <v>55</v>
      </c>
      <c r="D47" s="12">
        <v>15</v>
      </c>
      <c r="E47" s="11" t="s">
        <v>34</v>
      </c>
      <c r="F47" s="9">
        <f>62000/1.19</f>
        <v>52100.840336134454</v>
      </c>
      <c r="G47" s="24">
        <f>F47*D47</f>
        <v>781512.60504201683</v>
      </c>
    </row>
    <row r="48" spans="1:7" ht="12" customHeight="1">
      <c r="A48" s="48"/>
      <c r="B48" s="25" t="s">
        <v>56</v>
      </c>
      <c r="C48" s="23"/>
      <c r="D48" s="12"/>
      <c r="E48" s="11"/>
      <c r="F48" s="9">
        <v>0</v>
      </c>
      <c r="G48" s="24"/>
    </row>
    <row r="49" spans="1:7" ht="12" customHeight="1">
      <c r="A49" s="48"/>
      <c r="B49" s="10" t="s">
        <v>57</v>
      </c>
      <c r="C49" s="23" t="s">
        <v>58</v>
      </c>
      <c r="D49" s="12">
        <v>300</v>
      </c>
      <c r="E49" s="11" t="s">
        <v>59</v>
      </c>
      <c r="F49" s="9">
        <f>12000/1.19/25</f>
        <v>403.36134453781517</v>
      </c>
      <c r="G49" s="24">
        <f>F49*D49</f>
        <v>121008.40336134455</v>
      </c>
    </row>
    <row r="50" spans="1:7" ht="12" customHeight="1">
      <c r="A50" s="48"/>
      <c r="B50" s="10" t="s">
        <v>60</v>
      </c>
      <c r="C50" s="23" t="s">
        <v>58</v>
      </c>
      <c r="D50" s="12">
        <v>150</v>
      </c>
      <c r="E50" s="11" t="s">
        <v>59</v>
      </c>
      <c r="F50" s="9">
        <f>10500/1.19/25</f>
        <v>352.94117647058823</v>
      </c>
      <c r="G50" s="24">
        <f>F50*D50</f>
        <v>52941.176470588238</v>
      </c>
    </row>
    <row r="51" spans="1:7" ht="12" customHeight="1">
      <c r="A51" s="48"/>
      <c r="B51" s="10" t="s">
        <v>61</v>
      </c>
      <c r="C51" s="23" t="s">
        <v>58</v>
      </c>
      <c r="D51" s="12">
        <v>200</v>
      </c>
      <c r="E51" s="11" t="s">
        <v>62</v>
      </c>
      <c r="F51" s="9">
        <f>11000/1.19/25</f>
        <v>369.74789915966386</v>
      </c>
      <c r="G51" s="24">
        <f>F51*D51</f>
        <v>73949.579831932773</v>
      </c>
    </row>
    <row r="52" spans="1:7" ht="12" customHeight="1">
      <c r="A52" s="48"/>
      <c r="B52" s="25" t="s">
        <v>63</v>
      </c>
      <c r="C52" s="23"/>
      <c r="D52" s="12"/>
      <c r="E52" s="11"/>
      <c r="F52" s="9">
        <v>0</v>
      </c>
      <c r="G52" s="24"/>
    </row>
    <row r="53" spans="1:7" ht="12" customHeight="1">
      <c r="A53" s="48"/>
      <c r="B53" s="26" t="s">
        <v>64</v>
      </c>
      <c r="C53" s="23" t="s">
        <v>65</v>
      </c>
      <c r="D53" s="12">
        <v>0.2</v>
      </c>
      <c r="E53" s="11" t="s">
        <v>66</v>
      </c>
      <c r="F53" s="9">
        <v>22863.626100000001</v>
      </c>
      <c r="G53" s="24">
        <f>F53*D53</f>
        <v>4572.7252200000003</v>
      </c>
    </row>
    <row r="54" spans="1:7" ht="12.75" customHeight="1">
      <c r="A54" s="48"/>
      <c r="B54" s="26" t="s">
        <v>67</v>
      </c>
      <c r="C54" s="23" t="s">
        <v>58</v>
      </c>
      <c r="D54" s="12">
        <v>2</v>
      </c>
      <c r="E54" s="11" t="s">
        <v>66</v>
      </c>
      <c r="F54" s="9">
        <v>20454.772274999999</v>
      </c>
      <c r="G54" s="24">
        <f>F54*D54</f>
        <v>40909.544549999999</v>
      </c>
    </row>
    <row r="55" spans="1:7" ht="12.75" customHeight="1">
      <c r="A55" s="48"/>
      <c r="B55" s="73" t="s">
        <v>68</v>
      </c>
      <c r="C55" s="74"/>
      <c r="D55" s="74"/>
      <c r="E55" s="74"/>
      <c r="F55" s="75"/>
      <c r="G55" s="76">
        <f>SUM(G47:G54)</f>
        <v>1074894.0344758825</v>
      </c>
    </row>
    <row r="56" spans="1:7" ht="12" customHeight="1">
      <c r="A56" s="48"/>
      <c r="B56" s="50"/>
      <c r="C56" s="50"/>
      <c r="D56" s="50"/>
      <c r="E56" s="77"/>
      <c r="F56" s="72"/>
      <c r="G56" s="72"/>
    </row>
    <row r="57" spans="1:7">
      <c r="A57" s="48"/>
      <c r="B57" s="57" t="s">
        <v>63</v>
      </c>
      <c r="C57" s="67"/>
      <c r="D57" s="67"/>
      <c r="E57" s="67"/>
      <c r="F57" s="58"/>
      <c r="G57" s="58"/>
    </row>
    <row r="58" spans="1:7" ht="12" customHeight="1">
      <c r="A58" s="48"/>
      <c r="B58" s="47" t="s">
        <v>69</v>
      </c>
      <c r="C58" s="46" t="s">
        <v>53</v>
      </c>
      <c r="D58" s="46" t="s">
        <v>54</v>
      </c>
      <c r="E58" s="47" t="s">
        <v>27</v>
      </c>
      <c r="F58" s="46" t="s">
        <v>28</v>
      </c>
      <c r="G58" s="47" t="s">
        <v>29</v>
      </c>
    </row>
    <row r="59" spans="1:7" ht="12" customHeight="1">
      <c r="A59" s="48"/>
      <c r="B59" s="27"/>
      <c r="C59" s="28"/>
      <c r="D59" s="29"/>
      <c r="E59" s="28"/>
      <c r="F59" s="30"/>
      <c r="G59" s="31"/>
    </row>
    <row r="60" spans="1:7" ht="12.75" customHeight="1">
      <c r="A60" s="48"/>
      <c r="B60" s="78" t="s">
        <v>96</v>
      </c>
      <c r="C60" s="79"/>
      <c r="D60" s="80"/>
      <c r="E60" s="81"/>
      <c r="F60" s="82"/>
      <c r="G60" s="80"/>
    </row>
    <row r="61" spans="1:7" ht="15.6" customHeight="1">
      <c r="A61" s="48"/>
      <c r="B61" s="83"/>
      <c r="C61" s="84"/>
      <c r="D61" s="84"/>
      <c r="E61" s="84"/>
      <c r="F61" s="85"/>
      <c r="G61" s="86"/>
    </row>
    <row r="62" spans="1:7" ht="11.25" customHeight="1">
      <c r="B62" s="50"/>
      <c r="C62" s="50"/>
      <c r="D62" s="50"/>
      <c r="E62" s="50"/>
      <c r="F62" s="72"/>
      <c r="G62" s="72"/>
    </row>
    <row r="63" spans="1:7" ht="11.25" customHeight="1">
      <c r="B63" s="91" t="s">
        <v>70</v>
      </c>
      <c r="C63" s="92"/>
      <c r="D63" s="92"/>
      <c r="E63" s="92"/>
      <c r="F63" s="92"/>
      <c r="G63" s="93">
        <f>G31+G43+G55+G61+G36</f>
        <v>2212894.0344758825</v>
      </c>
    </row>
    <row r="64" spans="1:7" ht="11.25" customHeight="1">
      <c r="B64" s="94" t="s">
        <v>71</v>
      </c>
      <c r="C64" s="88"/>
      <c r="D64" s="88"/>
      <c r="E64" s="88"/>
      <c r="F64" s="88"/>
      <c r="G64" s="95">
        <f>G63*0.05</f>
        <v>110644.70172379413</v>
      </c>
    </row>
    <row r="65" spans="2:7" ht="11.25" customHeight="1">
      <c r="B65" s="96" t="s">
        <v>72</v>
      </c>
      <c r="C65" s="87"/>
      <c r="D65" s="87"/>
      <c r="E65" s="87"/>
      <c r="F65" s="87"/>
      <c r="G65" s="97">
        <f>G64+G63</f>
        <v>2323538.7361996765</v>
      </c>
    </row>
    <row r="66" spans="2:7" ht="11.25" customHeight="1">
      <c r="B66" s="94" t="s">
        <v>73</v>
      </c>
      <c r="C66" s="88"/>
      <c r="D66" s="88"/>
      <c r="E66" s="88"/>
      <c r="F66" s="88"/>
      <c r="G66" s="95">
        <f>G12</f>
        <v>7500000</v>
      </c>
    </row>
    <row r="67" spans="2:7" ht="11.25" customHeight="1">
      <c r="B67" s="98" t="s">
        <v>74</v>
      </c>
      <c r="C67" s="99"/>
      <c r="D67" s="99"/>
      <c r="E67" s="99"/>
      <c r="F67" s="99"/>
      <c r="G67" s="100">
        <f>G66-G65</f>
        <v>5176461.263800323</v>
      </c>
    </row>
    <row r="68" spans="2:7" ht="11.25" customHeight="1">
      <c r="B68" s="32" t="s">
        <v>75</v>
      </c>
      <c r="C68" s="33"/>
      <c r="D68" s="33"/>
      <c r="E68" s="33"/>
      <c r="F68" s="33"/>
      <c r="G68" s="34"/>
    </row>
    <row r="69" spans="2:7" ht="11.25" customHeight="1">
      <c r="B69" s="35"/>
      <c r="C69" s="33"/>
      <c r="D69" s="33"/>
      <c r="E69" s="33"/>
      <c r="F69" s="33"/>
      <c r="G69" s="34"/>
    </row>
    <row r="70" spans="2:7" ht="11.25" customHeight="1">
      <c r="B70" s="89" t="s">
        <v>76</v>
      </c>
      <c r="C70" s="36"/>
      <c r="D70" s="36"/>
      <c r="E70" s="36"/>
      <c r="F70" s="36"/>
      <c r="G70" s="34"/>
    </row>
    <row r="71" spans="2:7" ht="11.25" customHeight="1">
      <c r="B71" s="101" t="s">
        <v>77</v>
      </c>
      <c r="C71" s="102"/>
      <c r="D71" s="102"/>
      <c r="E71" s="102"/>
      <c r="F71" s="102"/>
      <c r="G71" s="103"/>
    </row>
    <row r="72" spans="2:7" ht="11.25" customHeight="1">
      <c r="B72" s="104" t="s">
        <v>78</v>
      </c>
      <c r="C72" s="36"/>
      <c r="D72" s="36"/>
      <c r="E72" s="36"/>
      <c r="F72" s="90"/>
      <c r="G72" s="105"/>
    </row>
    <row r="73" spans="2:7" ht="11.25" customHeight="1">
      <c r="B73" s="104" t="s">
        <v>79</v>
      </c>
      <c r="C73" s="36"/>
      <c r="D73" s="36"/>
      <c r="E73" s="36"/>
      <c r="F73" s="36"/>
      <c r="G73" s="105"/>
    </row>
    <row r="74" spans="2:7" ht="11.25" customHeight="1">
      <c r="B74" s="104" t="s">
        <v>80</v>
      </c>
      <c r="C74" s="36"/>
      <c r="D74" s="36"/>
      <c r="E74" s="36"/>
      <c r="F74" s="36"/>
      <c r="G74" s="105"/>
    </row>
    <row r="75" spans="2:7" ht="11.25" customHeight="1">
      <c r="B75" s="104" t="s">
        <v>81</v>
      </c>
      <c r="C75" s="36"/>
      <c r="D75" s="36"/>
      <c r="E75" s="36"/>
      <c r="F75" s="36"/>
      <c r="G75" s="105"/>
    </row>
    <row r="76" spans="2:7" ht="11.25" customHeight="1">
      <c r="B76" s="106" t="s">
        <v>82</v>
      </c>
      <c r="C76" s="107"/>
      <c r="D76" s="107"/>
      <c r="E76" s="107"/>
      <c r="F76" s="107"/>
      <c r="G76" s="108"/>
    </row>
    <row r="77" spans="2:7" ht="11.25" customHeight="1">
      <c r="B77" s="37"/>
      <c r="C77" s="36"/>
      <c r="D77" s="36"/>
      <c r="E77" s="36"/>
      <c r="F77" s="36"/>
      <c r="G77" s="34"/>
    </row>
    <row r="78" spans="2:7" ht="11.25" customHeight="1">
      <c r="B78" s="121" t="s">
        <v>83</v>
      </c>
      <c r="C78" s="121"/>
      <c r="D78" s="109"/>
      <c r="E78" s="36"/>
      <c r="F78" s="36"/>
      <c r="G78" s="34"/>
    </row>
    <row r="79" spans="2:7" ht="11.25" customHeight="1">
      <c r="B79" s="110" t="s">
        <v>69</v>
      </c>
      <c r="C79" s="110" t="s">
        <v>84</v>
      </c>
      <c r="D79" s="111" t="s">
        <v>85</v>
      </c>
      <c r="E79" s="36"/>
      <c r="F79" s="36"/>
      <c r="G79" s="34"/>
    </row>
    <row r="80" spans="2:7" ht="11.25" customHeight="1">
      <c r="B80" s="112" t="s">
        <v>86</v>
      </c>
      <c r="C80" s="38">
        <f>+G31</f>
        <v>1023000</v>
      </c>
      <c r="D80" s="113">
        <f>+C80/C86</f>
        <v>0.44027671416108771</v>
      </c>
      <c r="E80" s="36"/>
      <c r="F80" s="36"/>
      <c r="G80" s="34"/>
    </row>
    <row r="81" spans="2:7" ht="11.25" customHeight="1">
      <c r="B81" s="112" t="s">
        <v>87</v>
      </c>
      <c r="C81" s="39">
        <f>+G36</f>
        <v>0</v>
      </c>
      <c r="D81" s="113">
        <f>+C81/C86</f>
        <v>0</v>
      </c>
      <c r="E81" s="36"/>
      <c r="F81" s="36"/>
      <c r="G81" s="34"/>
    </row>
    <row r="82" spans="2:7" ht="11.25" customHeight="1">
      <c r="B82" s="112" t="s">
        <v>88</v>
      </c>
      <c r="C82" s="38">
        <f>+G43</f>
        <v>115000</v>
      </c>
      <c r="D82" s="113">
        <f>(C82/C86)</f>
        <v>4.9493472266397935E-2</v>
      </c>
      <c r="E82" s="36"/>
      <c r="F82" s="36"/>
      <c r="G82" s="34"/>
    </row>
    <row r="83" spans="2:7" ht="11.25" customHeight="1">
      <c r="B83" s="112" t="s">
        <v>52</v>
      </c>
      <c r="C83" s="38">
        <f>+G55</f>
        <v>1074894.0344758825</v>
      </c>
      <c r="D83" s="113">
        <f>(C83/C86)</f>
        <v>0.46261076595346678</v>
      </c>
      <c r="E83" s="36"/>
      <c r="F83" s="36"/>
      <c r="G83" s="43"/>
    </row>
    <row r="84" spans="2:7" ht="11.25" customHeight="1">
      <c r="B84" s="112" t="s">
        <v>89</v>
      </c>
      <c r="C84" s="40">
        <f>+G61</f>
        <v>0</v>
      </c>
      <c r="D84" s="113">
        <f>(C84/C86)</f>
        <v>0</v>
      </c>
      <c r="E84" s="33"/>
      <c r="F84" s="33"/>
      <c r="G84" s="34"/>
    </row>
    <row r="85" spans="2:7" ht="11.25" customHeight="1">
      <c r="B85" s="112" t="s">
        <v>90</v>
      </c>
      <c r="C85" s="40">
        <f>+G64</f>
        <v>110644.70172379413</v>
      </c>
      <c r="D85" s="113">
        <f>(C85/C86)</f>
        <v>4.7619047619047623E-2</v>
      </c>
      <c r="E85" s="33"/>
      <c r="F85" s="33"/>
      <c r="G85" s="34"/>
    </row>
    <row r="86" spans="2:7" ht="11.25" customHeight="1">
      <c r="B86" s="110" t="s">
        <v>91</v>
      </c>
      <c r="C86" s="114">
        <f>SUM(C80:C85)</f>
        <v>2323538.7361996765</v>
      </c>
      <c r="D86" s="115">
        <f>SUM(D80:D85)</f>
        <v>1</v>
      </c>
      <c r="E86" s="33"/>
      <c r="F86" s="33"/>
      <c r="G86" s="34"/>
    </row>
    <row r="87" spans="2:7" ht="11.25" customHeight="1">
      <c r="B87" s="35"/>
      <c r="C87" s="33"/>
      <c r="D87" s="33"/>
      <c r="E87" s="33"/>
      <c r="F87" s="33"/>
      <c r="G87" s="34"/>
    </row>
    <row r="88" spans="2:7" ht="11.25" customHeight="1">
      <c r="B88" s="116"/>
      <c r="C88" s="117" t="s">
        <v>93</v>
      </c>
      <c r="D88" s="116"/>
      <c r="E88" s="116"/>
      <c r="F88" s="33"/>
      <c r="G88" s="34"/>
    </row>
    <row r="89" spans="2:7" ht="11.25" customHeight="1">
      <c r="B89" s="110" t="s">
        <v>94</v>
      </c>
      <c r="C89" s="118">
        <v>2300</v>
      </c>
      <c r="D89" s="118">
        <v>2500</v>
      </c>
      <c r="E89" s="118">
        <v>2800</v>
      </c>
      <c r="F89" s="33"/>
      <c r="G89" s="34"/>
    </row>
    <row r="90" spans="2:7" ht="11.25" customHeight="1">
      <c r="B90" s="110" t="s">
        <v>95</v>
      </c>
      <c r="C90" s="114">
        <f>(G65/C89)</f>
        <v>1010.2342331302941</v>
      </c>
      <c r="D90" s="114">
        <f>(G65/D89)</f>
        <v>929.41549447987063</v>
      </c>
      <c r="E90" s="114">
        <f>(G65/E89)</f>
        <v>829.8352629284559</v>
      </c>
      <c r="F90" s="33"/>
      <c r="G90" s="34"/>
    </row>
    <row r="91" spans="2:7" ht="11.25" customHeight="1">
      <c r="B91" s="41" t="s">
        <v>92</v>
      </c>
      <c r="C91" s="36"/>
      <c r="D91" s="36"/>
      <c r="E91" s="36"/>
      <c r="F91" s="36"/>
      <c r="G91" s="36"/>
    </row>
    <row r="1048566" ht="12.75" customHeight="1"/>
  </sheetData>
  <mergeCells count="8">
    <mergeCell ref="E15:F15"/>
    <mergeCell ref="B17:G17"/>
    <mergeCell ref="B78:C78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34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ESPINACAS</vt:lpstr>
      <vt:lpstr>ESPINACAS!Área_de_impresión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Claudio</cp:lastModifiedBy>
  <cp:revision>2</cp:revision>
  <dcterms:created xsi:type="dcterms:W3CDTF">2020-11-27T12:49:26Z</dcterms:created>
  <dcterms:modified xsi:type="dcterms:W3CDTF">2021-02-18T14:56:01Z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