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Bulnes\"/>
    </mc:Choice>
  </mc:AlternateContent>
  <bookViews>
    <workbookView xWindow="0" yWindow="0" windowWidth="25200" windowHeight="11385"/>
  </bookViews>
  <sheets>
    <sheet name="FRAMBUES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1" l="1"/>
  <c r="C91" i="1"/>
  <c r="C89" i="1"/>
  <c r="C88" i="1"/>
  <c r="G69" i="1"/>
  <c r="G29" i="1" l="1"/>
  <c r="G40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30" i="1"/>
  <c r="G28" i="1"/>
  <c r="G27" i="1"/>
  <c r="G26" i="1"/>
  <c r="G25" i="1"/>
  <c r="G24" i="1"/>
  <c r="G23" i="1"/>
  <c r="G22" i="1"/>
  <c r="G21" i="1"/>
  <c r="G68" i="1" l="1"/>
  <c r="G67" i="1"/>
  <c r="G36" i="1" l="1"/>
  <c r="G63" i="1"/>
  <c r="G12" i="1"/>
  <c r="G74" i="1" s="1"/>
  <c r="G31" i="1" l="1"/>
  <c r="G41" i="1"/>
  <c r="C90" i="1" s="1"/>
  <c r="G71" i="1" l="1"/>
  <c r="G72" i="1" s="1"/>
  <c r="G73" i="1" l="1"/>
  <c r="D99" i="1" s="1"/>
  <c r="C93" i="1"/>
  <c r="E99" i="1"/>
  <c r="C99" i="1" l="1"/>
  <c r="G75" i="1"/>
  <c r="C94" i="1"/>
  <c r="D93" i="1" s="1"/>
  <c r="D91" i="1" l="1"/>
  <c r="D89" i="1"/>
  <c r="D92" i="1"/>
  <c r="D88" i="1"/>
  <c r="D90" i="1"/>
  <c r="D94" i="1" l="1"/>
</calcChain>
</file>

<file path=xl/sharedStrings.xml><?xml version="1.0" encoding="utf-8"?>
<sst xmlns="http://schemas.openxmlformats.org/spreadsheetml/2006/main" count="181" uniqueCount="129">
  <si>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</si>
  <si>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</si>
  <si>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</si>
  <si>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</si>
  <si>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</si>
  <si>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</si>
  <si>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</si>
  <si>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</si>
  <si>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</si>
  <si>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</si>
  <si>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</si>
  <si>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</si>
  <si>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</si>
  <si>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</si>
  <si>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</si>
  <si>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</si>
  <si>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</si>
  <si>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</si>
  <si>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</si>
  <si>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</si>
  <si>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</si>
  <si>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</si>
  <si>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</si>
  <si>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</si>
  <si>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Septiembre-Octubre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</si>
  <si>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</si>
  <si>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</si>
  <si>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</si>
  <si>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</si>
  <si>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</si>
  <si>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</si>
  <si>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</si>
  <si>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</si>
  <si>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</si>
  <si>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</si>
  <si>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</si>
  <si>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</si>
  <si>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</si>
  <si>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</si>
  <si>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</si>
  <si>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</si>
  <si>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</si>
  <si>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</si>
  <si>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</si>
  <si>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</si>
  <si>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</si>
  <si>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</si>
  <si>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</si>
  <si>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</si>
  <si>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</si>
  <si>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</si>
  <si>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</si>
  <si>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</si>
  <si>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</si>
  <si>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</si>
  <si>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</si>
  <si>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</si>
  <si>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</si>
  <si>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</si>
  <si>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Limpias</t>
  </si>
  <si>
    <t xml:space="preserve">Noviembre </t>
  </si>
  <si>
    <t>Ñuble</t>
  </si>
  <si>
    <t>Bulnes-Quillon</t>
  </si>
  <si>
    <t>FECHA DE PRODUCCI´N</t>
  </si>
  <si>
    <t>Bulnes</t>
  </si>
  <si>
    <t xml:space="preserve">VARIEDAD </t>
  </si>
  <si>
    <t>MEEKER-HERITAGE</t>
  </si>
  <si>
    <t>RENDIMIENTO (kg/Ha)</t>
  </si>
  <si>
    <t>Diciembre-Enero 2022</t>
  </si>
  <si>
    <t>Pica Hilera</t>
  </si>
  <si>
    <t>Sept.-Diciembre</t>
  </si>
  <si>
    <t>Control entre hileras</t>
  </si>
  <si>
    <t>Poda Invierno</t>
  </si>
  <si>
    <t>Junio-Julio</t>
  </si>
  <si>
    <t>Poda Verano</t>
  </si>
  <si>
    <t>Enero</t>
  </si>
  <si>
    <t>Sacar restos de Poda</t>
  </si>
  <si>
    <t>Julio</t>
  </si>
  <si>
    <t>Ap. Fertilizantes</t>
  </si>
  <si>
    <t>Sept.-Enero</t>
  </si>
  <si>
    <t>Ap. Agroquimicos</t>
  </si>
  <si>
    <t>Agosto-Febrero</t>
  </si>
  <si>
    <t>Riego</t>
  </si>
  <si>
    <t>Septiembre-marzo</t>
  </si>
  <si>
    <t>Cosecha</t>
  </si>
  <si>
    <t>KG</t>
  </si>
  <si>
    <t>Almacenaje y carga</t>
  </si>
  <si>
    <t xml:space="preserve">Cal </t>
  </si>
  <si>
    <t xml:space="preserve">Mayo </t>
  </si>
  <si>
    <t>Sulfomag</t>
  </si>
  <si>
    <t>Agosto</t>
  </si>
  <si>
    <t>Boronato calcita</t>
  </si>
  <si>
    <t>Sulfato de Zinc</t>
  </si>
  <si>
    <t>Super Fosfato Triple</t>
  </si>
  <si>
    <t>Urea</t>
  </si>
  <si>
    <t>Octubre-Enero</t>
  </si>
  <si>
    <t>Salitre potasico</t>
  </si>
  <si>
    <t>noviembre y enero</t>
  </si>
  <si>
    <t>Potassion AE</t>
  </si>
  <si>
    <t>lts</t>
  </si>
  <si>
    <t>noviembre-febrero</t>
  </si>
  <si>
    <t>Borocal S AE</t>
  </si>
  <si>
    <t>INSECTICIDA</t>
  </si>
  <si>
    <t>Talstar</t>
  </si>
  <si>
    <t>Anual</t>
  </si>
  <si>
    <t>Neem X</t>
  </si>
  <si>
    <t>FUNGICIDA</t>
  </si>
  <si>
    <t>Cuprodul</t>
  </si>
  <si>
    <t>kgs</t>
  </si>
  <si>
    <t>mayo-agosto</t>
  </si>
  <si>
    <t>agrocooper sp</t>
  </si>
  <si>
    <t>HERBICIDA</t>
  </si>
  <si>
    <t>Gramoxone (paracuat)</t>
  </si>
  <si>
    <t>Fletes</t>
  </si>
  <si>
    <t>diciembre-Enero</t>
  </si>
  <si>
    <t>bandejas</t>
  </si>
  <si>
    <t>exportacion</t>
  </si>
  <si>
    <t>FERTILIZANTES</t>
  </si>
  <si>
    <t>enero 2021</t>
  </si>
  <si>
    <t>sequia, enfermedades</t>
  </si>
  <si>
    <t>aplicación persticidas</t>
  </si>
  <si>
    <t>JM</t>
  </si>
  <si>
    <t>ANUAL</t>
  </si>
  <si>
    <t>Diciembre-Mayo</t>
  </si>
  <si>
    <t>PRECIO ESPERADO ($/kg)</t>
  </si>
  <si>
    <t>ESCENARIOS COSTO UNITARIO  ($/kg)</t>
  </si>
  <si>
    <t>Rendimiento (kg/hà)</t>
  </si>
  <si>
    <t>Costo unitario ($/kg) (*)</t>
  </si>
  <si>
    <t>FRAMBUESAS (2 AÑOS)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</si>
</sst>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_ ;\-#,##0\ 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sz val="9"/>
      <name val="Arial"/>
      <family val="2"/>
    </font>
    <font>
      <b/>
      <sz val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6" fontId="1" fillId="2" borderId="21" xfId="0" applyNumberFormat="1" applyFont="1" applyFill="1" applyBorder="1" applyAlignment="1">
      <alignment vertical="center"/>
    </xf>
    <xf numFmtId="166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7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8" fillId="0" borderId="55" xfId="0" applyFont="1" applyFill="1" applyBorder="1" applyAlignment="1">
      <alignment horizontal="left"/>
    </xf>
    <xf numFmtId="0" fontId="18" fillId="0" borderId="55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left"/>
    </xf>
    <xf numFmtId="0" fontId="19" fillId="10" borderId="55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left"/>
    </xf>
    <xf numFmtId="0" fontId="21" fillId="10" borderId="55" xfId="0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 applyAlignment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 applyAlignment="1"/>
    <xf numFmtId="49" fontId="4" fillId="2" borderId="55" xfId="0" applyNumberFormat="1" applyFont="1" applyFill="1" applyBorder="1" applyAlignment="1">
      <alignment horizontal="center" wrapText="1"/>
    </xf>
    <xf numFmtId="165" fontId="4" fillId="2" borderId="55" xfId="0" applyNumberFormat="1" applyFont="1" applyFill="1" applyBorder="1" applyAlignment="1"/>
    <xf numFmtId="3" fontId="18" fillId="0" borderId="55" xfId="0" applyNumberFormat="1" applyFont="1" applyFill="1" applyBorder="1" applyAlignment="1">
      <alignment horizontal="right"/>
    </xf>
    <xf numFmtId="168" fontId="18" fillId="0" borderId="55" xfId="0" applyNumberFormat="1" applyFont="1" applyFill="1" applyBorder="1" applyAlignment="1">
      <alignment horizontal="right"/>
    </xf>
    <xf numFmtId="0" fontId="18" fillId="0" borderId="55" xfId="0" applyFont="1" applyFill="1" applyBorder="1" applyAlignment="1">
      <alignment vertical="center"/>
    </xf>
    <xf numFmtId="3" fontId="18" fillId="0" borderId="55" xfId="0" applyNumberFormat="1" applyFont="1" applyFill="1" applyBorder="1" applyAlignment="1">
      <alignment vertical="center"/>
    </xf>
    <xf numFmtId="0" fontId="18" fillId="0" borderId="55" xfId="0" applyFont="1" applyFill="1" applyBorder="1" applyAlignment="1">
      <alignment horizontal="right" vertical="center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542925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workbookViewId="0">
      <selection activeCell="L39" sqref="L3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9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128</v>
      </c>
      <c r="D9" s="8"/>
      <c r="E9" s="153" t="s">
        <v>67</v>
      </c>
      <c r="F9" s="154"/>
      <c r="G9" s="9">
        <v>6000</v>
      </c>
    </row>
    <row r="10" spans="1:7" ht="38.25" customHeight="1" x14ac:dyDescent="0.25">
      <c r="A10" s="5"/>
      <c r="B10" s="10" t="s">
        <v>65</v>
      </c>
      <c r="C10" s="11" t="s">
        <v>66</v>
      </c>
      <c r="D10" s="12"/>
      <c r="E10" s="151" t="s">
        <v>1</v>
      </c>
      <c r="F10" s="152"/>
      <c r="G10" s="13" t="s">
        <v>118</v>
      </c>
    </row>
    <row r="11" spans="1:7" ht="18" customHeight="1" x14ac:dyDescent="0.25">
      <c r="A11" s="5"/>
      <c r="B11" s="10" t="s">
        <v>2</v>
      </c>
      <c r="C11" s="13" t="s">
        <v>3</v>
      </c>
      <c r="D11" s="12"/>
      <c r="E11" s="151" t="s">
        <v>124</v>
      </c>
      <c r="F11" s="152"/>
      <c r="G11" s="14">
        <v>2000</v>
      </c>
    </row>
    <row r="12" spans="1:7" ht="11.25" customHeight="1" x14ac:dyDescent="0.25">
      <c r="A12" s="5"/>
      <c r="B12" s="10" t="s">
        <v>4</v>
      </c>
      <c r="C12" s="15" t="s">
        <v>61</v>
      </c>
      <c r="D12" s="12"/>
      <c r="E12" s="16" t="s">
        <v>5</v>
      </c>
      <c r="F12" s="17"/>
      <c r="G12" s="18">
        <f>(G9*G11)</f>
        <v>12000000</v>
      </c>
    </row>
    <row r="13" spans="1:7" ht="11.25" customHeight="1" x14ac:dyDescent="0.25">
      <c r="A13" s="5"/>
      <c r="B13" s="10" t="s">
        <v>6</v>
      </c>
      <c r="C13" s="13" t="s">
        <v>64</v>
      </c>
      <c r="D13" s="12"/>
      <c r="E13" s="151" t="s">
        <v>7</v>
      </c>
      <c r="F13" s="152"/>
      <c r="G13" s="13" t="s">
        <v>116</v>
      </c>
    </row>
    <row r="14" spans="1:7" ht="13.5" customHeight="1" x14ac:dyDescent="0.25">
      <c r="A14" s="5"/>
      <c r="B14" s="10" t="s">
        <v>8</v>
      </c>
      <c r="C14" s="13" t="s">
        <v>62</v>
      </c>
      <c r="D14" s="12"/>
      <c r="E14" s="151" t="s">
        <v>63</v>
      </c>
      <c r="F14" s="152"/>
      <c r="G14" s="13" t="s">
        <v>68</v>
      </c>
    </row>
    <row r="15" spans="1:7" ht="25.5" customHeight="1" x14ac:dyDescent="0.25">
      <c r="A15" s="5"/>
      <c r="B15" s="10" t="s">
        <v>9</v>
      </c>
      <c r="C15" s="19">
        <v>44254</v>
      </c>
      <c r="D15" s="12"/>
      <c r="E15" s="155" t="s">
        <v>10</v>
      </c>
      <c r="F15" s="156"/>
      <c r="G15" s="15" t="s">
        <v>119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57" t="s">
        <v>11</v>
      </c>
      <c r="C17" s="158"/>
      <c r="D17" s="158"/>
      <c r="E17" s="158"/>
      <c r="F17" s="158"/>
      <c r="G17" s="158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12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2.75" customHeight="1" x14ac:dyDescent="0.25">
      <c r="A21" s="25"/>
      <c r="B21" s="122" t="s">
        <v>69</v>
      </c>
      <c r="C21" s="123" t="s">
        <v>19</v>
      </c>
      <c r="D21" s="123">
        <v>5</v>
      </c>
      <c r="E21" s="124" t="s">
        <v>70</v>
      </c>
      <c r="F21" s="144">
        <v>15000</v>
      </c>
      <c r="G21" s="145">
        <f t="shared" ref="G21:G30" si="0">F21*D21</f>
        <v>75000</v>
      </c>
    </row>
    <row r="22" spans="1:7" ht="12.75" customHeight="1" x14ac:dyDescent="0.25">
      <c r="A22" s="25"/>
      <c r="B22" s="122" t="s">
        <v>71</v>
      </c>
      <c r="C22" s="123" t="s">
        <v>19</v>
      </c>
      <c r="D22" s="123">
        <v>5</v>
      </c>
      <c r="E22" s="124" t="s">
        <v>70</v>
      </c>
      <c r="F22" s="144">
        <v>15000</v>
      </c>
      <c r="G22" s="145">
        <f t="shared" si="0"/>
        <v>75000</v>
      </c>
    </row>
    <row r="23" spans="1:7" ht="12.75" customHeight="1" x14ac:dyDescent="0.25">
      <c r="A23" s="25"/>
      <c r="B23" s="125" t="s">
        <v>72</v>
      </c>
      <c r="C23" s="123" t="s">
        <v>19</v>
      </c>
      <c r="D23" s="123">
        <v>10</v>
      </c>
      <c r="E23" s="124" t="s">
        <v>73</v>
      </c>
      <c r="F23" s="144">
        <v>20000</v>
      </c>
      <c r="G23" s="145">
        <f t="shared" si="0"/>
        <v>200000</v>
      </c>
    </row>
    <row r="24" spans="1:7" ht="12.75" customHeight="1" x14ac:dyDescent="0.25">
      <c r="A24" s="25"/>
      <c r="B24" s="125" t="s">
        <v>74</v>
      </c>
      <c r="C24" s="123" t="s">
        <v>19</v>
      </c>
      <c r="D24" s="123">
        <v>6</v>
      </c>
      <c r="E24" s="124" t="s">
        <v>75</v>
      </c>
      <c r="F24" s="144">
        <v>15000</v>
      </c>
      <c r="G24" s="145">
        <f t="shared" si="0"/>
        <v>90000</v>
      </c>
    </row>
    <row r="25" spans="1:7" ht="12.75" customHeight="1" x14ac:dyDescent="0.25">
      <c r="A25" s="25"/>
      <c r="B25" s="125" t="s">
        <v>76</v>
      </c>
      <c r="C25" s="123" t="s">
        <v>19</v>
      </c>
      <c r="D25" s="123">
        <v>3</v>
      </c>
      <c r="E25" s="124" t="s">
        <v>77</v>
      </c>
      <c r="F25" s="144">
        <v>15000</v>
      </c>
      <c r="G25" s="145">
        <f t="shared" si="0"/>
        <v>45000</v>
      </c>
    </row>
    <row r="26" spans="1:7" ht="12.75" customHeight="1" x14ac:dyDescent="0.25">
      <c r="A26" s="25"/>
      <c r="B26" s="125" t="s">
        <v>78</v>
      </c>
      <c r="C26" s="123" t="s">
        <v>19</v>
      </c>
      <c r="D26" s="123">
        <v>3</v>
      </c>
      <c r="E26" s="124" t="s">
        <v>79</v>
      </c>
      <c r="F26" s="144">
        <v>15000</v>
      </c>
      <c r="G26" s="145">
        <f t="shared" si="0"/>
        <v>45000</v>
      </c>
    </row>
    <row r="27" spans="1:7" ht="12.75" customHeight="1" x14ac:dyDescent="0.25">
      <c r="A27" s="25"/>
      <c r="B27" s="125" t="s">
        <v>80</v>
      </c>
      <c r="C27" s="123" t="s">
        <v>19</v>
      </c>
      <c r="D27" s="123">
        <v>5</v>
      </c>
      <c r="E27" s="124" t="s">
        <v>81</v>
      </c>
      <c r="F27" s="144">
        <v>15000</v>
      </c>
      <c r="G27" s="145">
        <f t="shared" si="0"/>
        <v>75000</v>
      </c>
    </row>
    <row r="28" spans="1:7" ht="15" customHeight="1" x14ac:dyDescent="0.25">
      <c r="A28" s="25"/>
      <c r="B28" s="122" t="s">
        <v>82</v>
      </c>
      <c r="C28" s="123" t="s">
        <v>19</v>
      </c>
      <c r="D28" s="123">
        <v>10</v>
      </c>
      <c r="E28" s="124" t="s">
        <v>83</v>
      </c>
      <c r="F28" s="144">
        <v>15000</v>
      </c>
      <c r="G28" s="145">
        <f t="shared" si="0"/>
        <v>150000</v>
      </c>
    </row>
    <row r="29" spans="1:7" ht="17.25" customHeight="1" x14ac:dyDescent="0.25">
      <c r="A29" s="25"/>
      <c r="B29" s="122" t="s">
        <v>84</v>
      </c>
      <c r="C29" s="123" t="s">
        <v>85</v>
      </c>
      <c r="D29" s="123">
        <v>6000</v>
      </c>
      <c r="E29" s="124" t="s">
        <v>123</v>
      </c>
      <c r="F29" s="144">
        <v>600</v>
      </c>
      <c r="G29" s="145">
        <f>+D29*F29</f>
        <v>3600000</v>
      </c>
    </row>
    <row r="30" spans="1:7" ht="19.5" customHeight="1" x14ac:dyDescent="0.25">
      <c r="A30" s="25"/>
      <c r="B30" s="122" t="s">
        <v>86</v>
      </c>
      <c r="C30" s="123" t="s">
        <v>30</v>
      </c>
      <c r="D30" s="123">
        <v>6000</v>
      </c>
      <c r="E30" s="124" t="s">
        <v>123</v>
      </c>
      <c r="F30" s="144">
        <v>50</v>
      </c>
      <c r="G30" s="145">
        <f t="shared" si="0"/>
        <v>300000</v>
      </c>
    </row>
    <row r="31" spans="1:7" ht="12.75" customHeight="1" x14ac:dyDescent="0.25">
      <c r="A31" s="25"/>
      <c r="B31" s="33" t="s">
        <v>20</v>
      </c>
      <c r="C31" s="34"/>
      <c r="D31" s="34"/>
      <c r="E31" s="34"/>
      <c r="F31" s="35"/>
      <c r="G31" s="36">
        <f>SUM(G21:G30)</f>
        <v>4655000</v>
      </c>
    </row>
    <row r="32" spans="1:7" ht="12" customHeight="1" x14ac:dyDescent="0.25">
      <c r="A32" s="2"/>
      <c r="B32" s="26"/>
      <c r="C32" s="28"/>
      <c r="D32" s="28"/>
      <c r="E32" s="28"/>
      <c r="F32" s="37"/>
      <c r="G32" s="37"/>
    </row>
    <row r="33" spans="1:11" ht="12" customHeight="1" x14ac:dyDescent="0.25">
      <c r="A33" s="5"/>
      <c r="B33" s="38" t="s">
        <v>21</v>
      </c>
      <c r="C33" s="39"/>
      <c r="D33" s="40"/>
      <c r="E33" s="40"/>
      <c r="F33" s="41"/>
      <c r="G33" s="41"/>
    </row>
    <row r="34" spans="1:11" ht="24" customHeight="1" x14ac:dyDescent="0.25">
      <c r="A34" s="5"/>
      <c r="B34" s="42" t="s">
        <v>13</v>
      </c>
      <c r="C34" s="43" t="s">
        <v>14</v>
      </c>
      <c r="D34" s="43" t="s">
        <v>15</v>
      </c>
      <c r="E34" s="42" t="s">
        <v>16</v>
      </c>
      <c r="F34" s="43" t="s">
        <v>17</v>
      </c>
      <c r="G34" s="42" t="s">
        <v>18</v>
      </c>
    </row>
    <row r="35" spans="1:11" ht="12" customHeight="1" x14ac:dyDescent="0.25">
      <c r="A35" s="5"/>
      <c r="B35" s="44" t="s">
        <v>59</v>
      </c>
      <c r="C35" s="45" t="s">
        <v>58</v>
      </c>
      <c r="D35" s="45">
        <v>1</v>
      </c>
      <c r="E35" s="45" t="s">
        <v>60</v>
      </c>
      <c r="F35" s="120">
        <v>15000</v>
      </c>
      <c r="G35" s="120">
        <v>15000</v>
      </c>
    </row>
    <row r="36" spans="1:11" ht="12" customHeight="1" x14ac:dyDescent="0.25">
      <c r="A36" s="5"/>
      <c r="B36" s="46" t="s">
        <v>22</v>
      </c>
      <c r="C36" s="47"/>
      <c r="D36" s="47"/>
      <c r="E36" s="47"/>
      <c r="F36" s="48"/>
      <c r="G36" s="121">
        <f>SUM(G35)</f>
        <v>15000</v>
      </c>
    </row>
    <row r="37" spans="1:11" ht="12" customHeight="1" x14ac:dyDescent="0.25">
      <c r="A37" s="2"/>
      <c r="B37" s="49"/>
      <c r="C37" s="50"/>
      <c r="D37" s="50"/>
      <c r="E37" s="50"/>
      <c r="F37" s="51"/>
      <c r="G37" s="51"/>
    </row>
    <row r="38" spans="1:11" ht="12" customHeight="1" x14ac:dyDescent="0.25">
      <c r="A38" s="5"/>
      <c r="B38" s="38" t="s">
        <v>23</v>
      </c>
      <c r="C38" s="39"/>
      <c r="D38" s="40"/>
      <c r="E38" s="40"/>
      <c r="F38" s="41"/>
      <c r="G38" s="41"/>
    </row>
    <row r="39" spans="1:11" ht="24" customHeight="1" x14ac:dyDescent="0.25">
      <c r="A39" s="5"/>
      <c r="B39" s="52" t="s">
        <v>13</v>
      </c>
      <c r="C39" s="52" t="s">
        <v>14</v>
      </c>
      <c r="D39" s="52" t="s">
        <v>15</v>
      </c>
      <c r="E39" s="52" t="s">
        <v>16</v>
      </c>
      <c r="F39" s="53" t="s">
        <v>17</v>
      </c>
      <c r="G39" s="52" t="s">
        <v>18</v>
      </c>
    </row>
    <row r="40" spans="1:11" ht="18.75" customHeight="1" x14ac:dyDescent="0.25">
      <c r="A40" s="25"/>
      <c r="B40" s="126" t="s">
        <v>120</v>
      </c>
      <c r="C40" s="127" t="s">
        <v>121</v>
      </c>
      <c r="D40" s="127">
        <v>2.5</v>
      </c>
      <c r="E40" s="127" t="s">
        <v>122</v>
      </c>
      <c r="F40" s="18">
        <v>80000</v>
      </c>
      <c r="G40" s="18">
        <f>+D40*F40</f>
        <v>200000</v>
      </c>
    </row>
    <row r="41" spans="1:11" ht="12.75" customHeight="1" x14ac:dyDescent="0.25">
      <c r="A41" s="5"/>
      <c r="B41" s="54" t="s">
        <v>25</v>
      </c>
      <c r="C41" s="55"/>
      <c r="D41" s="55"/>
      <c r="E41" s="55"/>
      <c r="F41" s="56"/>
      <c r="G41" s="57">
        <f>SUM(G40:G40)</f>
        <v>200000</v>
      </c>
    </row>
    <row r="42" spans="1:11" ht="12" customHeight="1" x14ac:dyDescent="0.25">
      <c r="A42" s="2"/>
      <c r="B42" s="49"/>
      <c r="C42" s="50"/>
      <c r="D42" s="50"/>
      <c r="E42" s="50"/>
      <c r="F42" s="51"/>
      <c r="G42" s="51"/>
    </row>
    <row r="43" spans="1:11" ht="12" customHeight="1" x14ac:dyDescent="0.25">
      <c r="A43" s="5"/>
      <c r="B43" s="38" t="s">
        <v>26</v>
      </c>
      <c r="C43" s="39"/>
      <c r="D43" s="40"/>
      <c r="E43" s="40"/>
      <c r="F43" s="41"/>
      <c r="G43" s="41"/>
    </row>
    <row r="44" spans="1:11" ht="24" customHeight="1" x14ac:dyDescent="0.25">
      <c r="A44" s="5"/>
      <c r="B44" s="53" t="s">
        <v>27</v>
      </c>
      <c r="C44" s="53" t="s">
        <v>28</v>
      </c>
      <c r="D44" s="53" t="s">
        <v>29</v>
      </c>
      <c r="E44" s="53" t="s">
        <v>16</v>
      </c>
      <c r="F44" s="53" t="s">
        <v>17</v>
      </c>
      <c r="G44" s="53" t="s">
        <v>18</v>
      </c>
      <c r="K44" s="119"/>
    </row>
    <row r="45" spans="1:11" ht="12.75" customHeight="1" x14ac:dyDescent="0.25">
      <c r="A45" s="25"/>
      <c r="B45" s="129" t="s">
        <v>117</v>
      </c>
      <c r="C45" s="146"/>
      <c r="D45" s="146"/>
      <c r="E45" s="146"/>
      <c r="F45" s="146"/>
      <c r="G45" s="147"/>
      <c r="K45" s="119"/>
    </row>
    <row r="46" spans="1:11" ht="12.75" customHeight="1" x14ac:dyDescent="0.25">
      <c r="A46" s="25"/>
      <c r="B46" s="126" t="s">
        <v>87</v>
      </c>
      <c r="C46" s="127" t="s">
        <v>30</v>
      </c>
      <c r="D46" s="127">
        <v>1000</v>
      </c>
      <c r="E46" s="127" t="s">
        <v>88</v>
      </c>
      <c r="F46" s="148">
        <v>92</v>
      </c>
      <c r="G46" s="144">
        <f>F46*D46*1.19</f>
        <v>109480</v>
      </c>
    </row>
    <row r="47" spans="1:11" ht="12.75" customHeight="1" x14ac:dyDescent="0.25">
      <c r="A47" s="25"/>
      <c r="B47" s="126" t="s">
        <v>89</v>
      </c>
      <c r="C47" s="127" t="s">
        <v>30</v>
      </c>
      <c r="D47" s="127">
        <v>50</v>
      </c>
      <c r="E47" s="127" t="s">
        <v>90</v>
      </c>
      <c r="F47" s="148">
        <v>380</v>
      </c>
      <c r="G47" s="144">
        <f t="shared" ref="G47:G62" si="1">F47*D47*1.19</f>
        <v>22610</v>
      </c>
    </row>
    <row r="48" spans="1:11" ht="12.75" customHeight="1" x14ac:dyDescent="0.25">
      <c r="A48" s="25"/>
      <c r="B48" s="126" t="s">
        <v>91</v>
      </c>
      <c r="C48" s="127" t="s">
        <v>30</v>
      </c>
      <c r="D48" s="127">
        <v>10</v>
      </c>
      <c r="E48" s="127" t="s">
        <v>90</v>
      </c>
      <c r="F48" s="148">
        <v>280</v>
      </c>
      <c r="G48" s="144">
        <f t="shared" si="1"/>
        <v>3332</v>
      </c>
    </row>
    <row r="49" spans="1:7" ht="12.75" customHeight="1" x14ac:dyDescent="0.25">
      <c r="A49" s="25"/>
      <c r="B49" s="126" t="s">
        <v>92</v>
      </c>
      <c r="C49" s="127" t="s">
        <v>30</v>
      </c>
      <c r="D49" s="127">
        <v>5</v>
      </c>
      <c r="E49" s="127" t="s">
        <v>90</v>
      </c>
      <c r="F49" s="148">
        <v>1039</v>
      </c>
      <c r="G49" s="144">
        <f t="shared" si="1"/>
        <v>6182.0499999999993</v>
      </c>
    </row>
    <row r="50" spans="1:7" ht="12.75" customHeight="1" x14ac:dyDescent="0.25">
      <c r="A50" s="25"/>
      <c r="B50" s="122" t="s">
        <v>93</v>
      </c>
      <c r="C50" s="124" t="s">
        <v>30</v>
      </c>
      <c r="D50" s="123">
        <v>132</v>
      </c>
      <c r="E50" s="124" t="s">
        <v>24</v>
      </c>
      <c r="F50" s="144">
        <v>480</v>
      </c>
      <c r="G50" s="144">
        <f t="shared" si="1"/>
        <v>75398.399999999994</v>
      </c>
    </row>
    <row r="51" spans="1:7" ht="12.75" customHeight="1" x14ac:dyDescent="0.25">
      <c r="A51" s="25"/>
      <c r="B51" s="122" t="s">
        <v>94</v>
      </c>
      <c r="C51" s="123" t="s">
        <v>30</v>
      </c>
      <c r="D51" s="123">
        <v>200</v>
      </c>
      <c r="E51" s="124" t="s">
        <v>95</v>
      </c>
      <c r="F51" s="144">
        <v>407</v>
      </c>
      <c r="G51" s="144">
        <f t="shared" si="1"/>
        <v>96866</v>
      </c>
    </row>
    <row r="52" spans="1:7" ht="12.75" customHeight="1" x14ac:dyDescent="0.25">
      <c r="A52" s="25"/>
      <c r="B52" s="128" t="s">
        <v>96</v>
      </c>
      <c r="C52" s="123" t="s">
        <v>30</v>
      </c>
      <c r="D52" s="123">
        <v>200</v>
      </c>
      <c r="E52" s="124" t="s">
        <v>97</v>
      </c>
      <c r="F52" s="144">
        <v>840</v>
      </c>
      <c r="G52" s="144">
        <f t="shared" si="1"/>
        <v>199920</v>
      </c>
    </row>
    <row r="53" spans="1:7" ht="12.75" customHeight="1" x14ac:dyDescent="0.25">
      <c r="A53" s="25"/>
      <c r="B53" s="128" t="s">
        <v>98</v>
      </c>
      <c r="C53" s="123" t="s">
        <v>99</v>
      </c>
      <c r="D53" s="123">
        <v>5</v>
      </c>
      <c r="E53" s="124" t="s">
        <v>100</v>
      </c>
      <c r="F53" s="144">
        <v>6500</v>
      </c>
      <c r="G53" s="144">
        <f t="shared" si="1"/>
        <v>38675</v>
      </c>
    </row>
    <row r="54" spans="1:7" ht="12.75" customHeight="1" x14ac:dyDescent="0.25">
      <c r="A54" s="25"/>
      <c r="B54" s="128" t="s">
        <v>101</v>
      </c>
      <c r="C54" s="123" t="s">
        <v>30</v>
      </c>
      <c r="D54" s="123">
        <v>2</v>
      </c>
      <c r="E54" s="124" t="s">
        <v>100</v>
      </c>
      <c r="F54" s="144">
        <v>8590</v>
      </c>
      <c r="G54" s="144">
        <f t="shared" si="1"/>
        <v>20444.2</v>
      </c>
    </row>
    <row r="55" spans="1:7" ht="12.75" customHeight="1" x14ac:dyDescent="0.25">
      <c r="A55" s="25"/>
      <c r="B55" s="129" t="s">
        <v>102</v>
      </c>
      <c r="C55" s="123"/>
      <c r="D55" s="123"/>
      <c r="E55" s="124"/>
      <c r="F55" s="144"/>
      <c r="G55" s="144">
        <f t="shared" si="1"/>
        <v>0</v>
      </c>
    </row>
    <row r="56" spans="1:7" ht="12.75" customHeight="1" x14ac:dyDescent="0.25">
      <c r="A56" s="25"/>
      <c r="B56" s="122" t="s">
        <v>103</v>
      </c>
      <c r="C56" s="123" t="s">
        <v>99</v>
      </c>
      <c r="D56" s="123">
        <v>0.6</v>
      </c>
      <c r="E56" s="124" t="s">
        <v>104</v>
      </c>
      <c r="F56" s="144">
        <v>100360</v>
      </c>
      <c r="G56" s="144">
        <f t="shared" si="1"/>
        <v>71657.039999999994</v>
      </c>
    </row>
    <row r="57" spans="1:7" ht="12.75" customHeight="1" x14ac:dyDescent="0.25">
      <c r="A57" s="25"/>
      <c r="B57" s="122" t="s">
        <v>105</v>
      </c>
      <c r="C57" s="123" t="s">
        <v>99</v>
      </c>
      <c r="D57" s="123">
        <v>0.45</v>
      </c>
      <c r="E57" s="124" t="s">
        <v>104</v>
      </c>
      <c r="F57" s="144">
        <v>47500</v>
      </c>
      <c r="G57" s="144">
        <f t="shared" si="1"/>
        <v>25436.25</v>
      </c>
    </row>
    <row r="58" spans="1:7" ht="12.75" customHeight="1" x14ac:dyDescent="0.25">
      <c r="A58" s="25"/>
      <c r="B58" s="129" t="s">
        <v>106</v>
      </c>
      <c r="C58" s="123"/>
      <c r="D58" s="123"/>
      <c r="E58" s="124"/>
      <c r="F58" s="144"/>
      <c r="G58" s="144">
        <f t="shared" si="1"/>
        <v>0</v>
      </c>
    </row>
    <row r="59" spans="1:7" ht="12.75" customHeight="1" x14ac:dyDescent="0.25">
      <c r="A59" s="25"/>
      <c r="B59" s="122" t="s">
        <v>107</v>
      </c>
      <c r="C59" s="123" t="s">
        <v>108</v>
      </c>
      <c r="D59" s="123">
        <v>2</v>
      </c>
      <c r="E59" s="124" t="s">
        <v>109</v>
      </c>
      <c r="F59" s="144">
        <v>13500</v>
      </c>
      <c r="G59" s="144">
        <f t="shared" si="1"/>
        <v>32130</v>
      </c>
    </row>
    <row r="60" spans="1:7" ht="12.75" customHeight="1" x14ac:dyDescent="0.25">
      <c r="A60" s="25"/>
      <c r="B60" s="122" t="s">
        <v>110</v>
      </c>
      <c r="C60" s="123" t="s">
        <v>30</v>
      </c>
      <c r="D60" s="123">
        <v>1</v>
      </c>
      <c r="E60" s="124" t="s">
        <v>104</v>
      </c>
      <c r="F60" s="144">
        <v>35000</v>
      </c>
      <c r="G60" s="144">
        <f t="shared" si="1"/>
        <v>41650</v>
      </c>
    </row>
    <row r="61" spans="1:7" ht="12.75" customHeight="1" x14ac:dyDescent="0.25">
      <c r="A61" s="25"/>
      <c r="B61" s="129" t="s">
        <v>111</v>
      </c>
      <c r="C61" s="123"/>
      <c r="D61" s="123"/>
      <c r="E61" s="124"/>
      <c r="F61" s="144"/>
      <c r="G61" s="144">
        <f t="shared" si="1"/>
        <v>0</v>
      </c>
    </row>
    <row r="62" spans="1:7" ht="12.75" customHeight="1" x14ac:dyDescent="0.25">
      <c r="A62" s="25"/>
      <c r="B62" s="122" t="s">
        <v>112</v>
      </c>
      <c r="C62" s="123" t="s">
        <v>99</v>
      </c>
      <c r="D62" s="123">
        <v>2</v>
      </c>
      <c r="E62" s="124" t="s">
        <v>104</v>
      </c>
      <c r="F62" s="144">
        <v>9000</v>
      </c>
      <c r="G62" s="144">
        <f t="shared" si="1"/>
        <v>21420</v>
      </c>
    </row>
    <row r="63" spans="1:7" ht="13.5" customHeight="1" x14ac:dyDescent="0.25">
      <c r="A63" s="5"/>
      <c r="B63" s="58" t="s">
        <v>31</v>
      </c>
      <c r="C63" s="59"/>
      <c r="D63" s="59"/>
      <c r="E63" s="59"/>
      <c r="F63" s="60"/>
      <c r="G63" s="61">
        <f>SUM(G45:G62)</f>
        <v>765200.94</v>
      </c>
    </row>
    <row r="64" spans="1:7" ht="12" customHeight="1" x14ac:dyDescent="0.25">
      <c r="A64" s="2"/>
      <c r="B64" s="49"/>
      <c r="C64" s="50"/>
      <c r="D64" s="50"/>
      <c r="E64" s="62"/>
      <c r="F64" s="51"/>
      <c r="G64" s="51"/>
    </row>
    <row r="65" spans="1:7" ht="12" customHeight="1" x14ac:dyDescent="0.25">
      <c r="A65" s="5"/>
      <c r="B65" s="38" t="s">
        <v>32</v>
      </c>
      <c r="C65" s="39"/>
      <c r="D65" s="40"/>
      <c r="E65" s="40"/>
      <c r="F65" s="41"/>
      <c r="G65" s="41"/>
    </row>
    <row r="66" spans="1:7" ht="24" customHeight="1" x14ac:dyDescent="0.25">
      <c r="A66" s="5"/>
      <c r="B66" s="52" t="s">
        <v>33</v>
      </c>
      <c r="C66" s="53" t="s">
        <v>28</v>
      </c>
      <c r="D66" s="53" t="s">
        <v>29</v>
      </c>
      <c r="E66" s="52" t="s">
        <v>16</v>
      </c>
      <c r="F66" s="53" t="s">
        <v>17</v>
      </c>
      <c r="G66" s="52" t="s">
        <v>18</v>
      </c>
    </row>
    <row r="67" spans="1:7" ht="12.75" customHeight="1" x14ac:dyDescent="0.25">
      <c r="A67" s="25"/>
      <c r="B67" s="130" t="s">
        <v>113</v>
      </c>
      <c r="C67" s="131" t="s">
        <v>28</v>
      </c>
      <c r="D67" s="132">
        <v>60</v>
      </c>
      <c r="E67" s="133" t="s">
        <v>114</v>
      </c>
      <c r="F67" s="134">
        <v>20000</v>
      </c>
      <c r="G67" s="132">
        <f>(D67*F67)</f>
        <v>1200000</v>
      </c>
    </row>
    <row r="68" spans="1:7" ht="12.75" customHeight="1" x14ac:dyDescent="0.25">
      <c r="A68" s="75"/>
      <c r="B68" s="139" t="s">
        <v>115</v>
      </c>
      <c r="C68" s="140" t="s">
        <v>28</v>
      </c>
      <c r="D68" s="141">
        <v>100</v>
      </c>
      <c r="E68" s="142" t="s">
        <v>114</v>
      </c>
      <c r="F68" s="143">
        <v>1000</v>
      </c>
      <c r="G68" s="141">
        <f>+D68*F68</f>
        <v>100000</v>
      </c>
    </row>
    <row r="69" spans="1:7" ht="13.5" customHeight="1" x14ac:dyDescent="0.25">
      <c r="A69" s="5"/>
      <c r="B69" s="135" t="s">
        <v>34</v>
      </c>
      <c r="C69" s="136"/>
      <c r="D69" s="136"/>
      <c r="E69" s="136"/>
      <c r="F69" s="137"/>
      <c r="G69" s="138">
        <f>SUM(G67:G68)</f>
        <v>1300000</v>
      </c>
    </row>
    <row r="70" spans="1:7" ht="12" customHeight="1" x14ac:dyDescent="0.25">
      <c r="A70" s="2"/>
      <c r="B70" s="78"/>
      <c r="C70" s="78"/>
      <c r="D70" s="78"/>
      <c r="E70" s="78"/>
      <c r="F70" s="79"/>
      <c r="G70" s="79"/>
    </row>
    <row r="71" spans="1:7" ht="12" customHeight="1" x14ac:dyDescent="0.25">
      <c r="A71" s="75"/>
      <c r="B71" s="80" t="s">
        <v>35</v>
      </c>
      <c r="C71" s="81"/>
      <c r="D71" s="81"/>
      <c r="E71" s="81"/>
      <c r="F71" s="81"/>
      <c r="G71" s="82">
        <f>G31+G36+G41+G63+G69</f>
        <v>6935200.9399999995</v>
      </c>
    </row>
    <row r="72" spans="1:7" ht="12" customHeight="1" x14ac:dyDescent="0.25">
      <c r="A72" s="75"/>
      <c r="B72" s="83" t="s">
        <v>36</v>
      </c>
      <c r="C72" s="64"/>
      <c r="D72" s="64"/>
      <c r="E72" s="64"/>
      <c r="F72" s="64"/>
      <c r="G72" s="84">
        <f>G71*0.05</f>
        <v>346760.04700000002</v>
      </c>
    </row>
    <row r="73" spans="1:7" ht="12" customHeight="1" x14ac:dyDescent="0.25">
      <c r="A73" s="75"/>
      <c r="B73" s="85" t="s">
        <v>37</v>
      </c>
      <c r="C73" s="63"/>
      <c r="D73" s="63"/>
      <c r="E73" s="63"/>
      <c r="F73" s="63"/>
      <c r="G73" s="86">
        <f>G72+G71</f>
        <v>7281960.9869999997</v>
      </c>
    </row>
    <row r="74" spans="1:7" ht="12" customHeight="1" x14ac:dyDescent="0.25">
      <c r="A74" s="75"/>
      <c r="B74" s="83" t="s">
        <v>38</v>
      </c>
      <c r="C74" s="64"/>
      <c r="D74" s="64"/>
      <c r="E74" s="64"/>
      <c r="F74" s="64"/>
      <c r="G74" s="84">
        <f>G12</f>
        <v>12000000</v>
      </c>
    </row>
    <row r="75" spans="1:7" ht="12" customHeight="1" x14ac:dyDescent="0.25">
      <c r="A75" s="75"/>
      <c r="B75" s="87" t="s">
        <v>39</v>
      </c>
      <c r="C75" s="88"/>
      <c r="D75" s="88"/>
      <c r="E75" s="88"/>
      <c r="F75" s="88"/>
      <c r="G75" s="89">
        <f>G74-G73</f>
        <v>4718039.0130000003</v>
      </c>
    </row>
    <row r="76" spans="1:7" ht="12" customHeight="1" x14ac:dyDescent="0.25">
      <c r="A76" s="75"/>
      <c r="B76" s="76" t="s">
        <v>40</v>
      </c>
      <c r="C76" s="77"/>
      <c r="D76" s="77"/>
      <c r="E76" s="77"/>
      <c r="F76" s="77"/>
      <c r="G76" s="72"/>
    </row>
    <row r="77" spans="1:7" ht="12.75" customHeight="1" thickBot="1" x14ac:dyDescent="0.3">
      <c r="A77" s="75"/>
      <c r="B77" s="90"/>
      <c r="C77" s="77"/>
      <c r="D77" s="77"/>
      <c r="E77" s="77"/>
      <c r="F77" s="77"/>
      <c r="G77" s="72"/>
    </row>
    <row r="78" spans="1:7" ht="12" customHeight="1" x14ac:dyDescent="0.25">
      <c r="A78" s="75"/>
      <c r="B78" s="102" t="s">
        <v>41</v>
      </c>
      <c r="C78" s="103"/>
      <c r="D78" s="103"/>
      <c r="E78" s="103"/>
      <c r="F78" s="104"/>
      <c r="G78" s="72"/>
    </row>
    <row r="79" spans="1:7" ht="12" customHeight="1" x14ac:dyDescent="0.25">
      <c r="A79" s="75"/>
      <c r="B79" s="105" t="s">
        <v>42</v>
      </c>
      <c r="C79" s="74"/>
      <c r="D79" s="74"/>
      <c r="E79" s="74"/>
      <c r="F79" s="106"/>
      <c r="G79" s="72"/>
    </row>
    <row r="80" spans="1:7" ht="12" customHeight="1" x14ac:dyDescent="0.25">
      <c r="A80" s="75"/>
      <c r="B80" s="105" t="s">
        <v>43</v>
      </c>
      <c r="C80" s="74"/>
      <c r="D80" s="74"/>
      <c r="E80" s="74"/>
      <c r="F80" s="106"/>
      <c r="G80" s="72"/>
    </row>
    <row r="81" spans="1:7" ht="12" customHeight="1" x14ac:dyDescent="0.25">
      <c r="A81" s="75"/>
      <c r="B81" s="105" t="s">
        <v>44</v>
      </c>
      <c r="C81" s="74"/>
      <c r="D81" s="74"/>
      <c r="E81" s="74"/>
      <c r="F81" s="106"/>
      <c r="G81" s="72"/>
    </row>
    <row r="82" spans="1:7" ht="12" customHeight="1" x14ac:dyDescent="0.25">
      <c r="A82" s="75"/>
      <c r="B82" s="105" t="s">
        <v>45</v>
      </c>
      <c r="C82" s="74"/>
      <c r="D82" s="74"/>
      <c r="E82" s="74"/>
      <c r="F82" s="106"/>
      <c r="G82" s="72"/>
    </row>
    <row r="83" spans="1:7" ht="12" customHeight="1" x14ac:dyDescent="0.25">
      <c r="A83" s="75"/>
      <c r="B83" s="105" t="s">
        <v>46</v>
      </c>
      <c r="C83" s="74"/>
      <c r="D83" s="74"/>
      <c r="E83" s="74"/>
      <c r="F83" s="106"/>
      <c r="G83" s="72"/>
    </row>
    <row r="84" spans="1:7" ht="12.75" customHeight="1" thickBot="1" x14ac:dyDescent="0.3">
      <c r="A84" s="75"/>
      <c r="B84" s="107" t="s">
        <v>47</v>
      </c>
      <c r="C84" s="108"/>
      <c r="D84" s="108"/>
      <c r="E84" s="108"/>
      <c r="F84" s="109"/>
      <c r="G84" s="72"/>
    </row>
    <row r="85" spans="1:7" ht="12.75" customHeight="1" x14ac:dyDescent="0.25">
      <c r="A85" s="75"/>
      <c r="B85" s="100"/>
      <c r="C85" s="74"/>
      <c r="D85" s="74"/>
      <c r="E85" s="74"/>
      <c r="F85" s="74"/>
      <c r="G85" s="72"/>
    </row>
    <row r="86" spans="1:7" ht="15" customHeight="1" thickBot="1" x14ac:dyDescent="0.3">
      <c r="A86" s="75"/>
      <c r="B86" s="149" t="s">
        <v>48</v>
      </c>
      <c r="C86" s="150"/>
      <c r="D86" s="99"/>
      <c r="E86" s="66"/>
      <c r="F86" s="66"/>
      <c r="G86" s="72"/>
    </row>
    <row r="87" spans="1:7" ht="12" customHeight="1" x14ac:dyDescent="0.25">
      <c r="A87" s="75"/>
      <c r="B87" s="92" t="s">
        <v>33</v>
      </c>
      <c r="C87" s="67" t="s">
        <v>49</v>
      </c>
      <c r="D87" s="93" t="s">
        <v>50</v>
      </c>
      <c r="E87" s="66"/>
      <c r="F87" s="66"/>
      <c r="G87" s="72"/>
    </row>
    <row r="88" spans="1:7" ht="12" customHeight="1" x14ac:dyDescent="0.25">
      <c r="A88" s="75"/>
      <c r="B88" s="94" t="s">
        <v>51</v>
      </c>
      <c r="C88" s="68">
        <f>+G31</f>
        <v>4655000</v>
      </c>
      <c r="D88" s="95">
        <f>(C88/C94)</f>
        <v>0.63925088424811138</v>
      </c>
      <c r="E88" s="66"/>
      <c r="F88" s="66"/>
      <c r="G88" s="72"/>
    </row>
    <row r="89" spans="1:7" ht="12" customHeight="1" x14ac:dyDescent="0.25">
      <c r="A89" s="75"/>
      <c r="B89" s="94" t="s">
        <v>52</v>
      </c>
      <c r="C89" s="68">
        <f>+G36</f>
        <v>15000</v>
      </c>
      <c r="D89" s="95">
        <f>(C89/C94)</f>
        <v>2.0598846968252786E-3</v>
      </c>
      <c r="E89" s="66"/>
      <c r="F89" s="66"/>
      <c r="G89" s="72"/>
    </row>
    <row r="90" spans="1:7" ht="12" customHeight="1" x14ac:dyDescent="0.25">
      <c r="A90" s="75"/>
      <c r="B90" s="94" t="s">
        <v>53</v>
      </c>
      <c r="C90" s="68">
        <f>+G41</f>
        <v>200000</v>
      </c>
      <c r="D90" s="95">
        <f>(C90/C94)</f>
        <v>2.7465129291003712E-2</v>
      </c>
      <c r="E90" s="66"/>
      <c r="F90" s="66"/>
      <c r="G90" s="72"/>
    </row>
    <row r="91" spans="1:7" ht="12" customHeight="1" x14ac:dyDescent="0.25">
      <c r="A91" s="75"/>
      <c r="B91" s="94" t="s">
        <v>27</v>
      </c>
      <c r="C91" s="68">
        <f>+G63</f>
        <v>765200.94</v>
      </c>
      <c r="D91" s="95">
        <f>(C91/C94)</f>
        <v>0.10508171375348786</v>
      </c>
      <c r="E91" s="66"/>
      <c r="F91" s="66"/>
      <c r="G91" s="72"/>
    </row>
    <row r="92" spans="1:7" ht="12" customHeight="1" x14ac:dyDescent="0.25">
      <c r="A92" s="75"/>
      <c r="B92" s="94" t="s">
        <v>54</v>
      </c>
      <c r="C92" s="69">
        <f>+G69</f>
        <v>1300000</v>
      </c>
      <c r="D92" s="95">
        <f>(C92/C94)</f>
        <v>0.17852334039152412</v>
      </c>
      <c r="E92" s="71"/>
      <c r="F92" s="71"/>
      <c r="G92" s="72"/>
    </row>
    <row r="93" spans="1:7" ht="12" customHeight="1" x14ac:dyDescent="0.25">
      <c r="A93" s="75"/>
      <c r="B93" s="94" t="s">
        <v>55</v>
      </c>
      <c r="C93" s="69">
        <f>+G72</f>
        <v>346760.04700000002</v>
      </c>
      <c r="D93" s="95">
        <f>(C93/C94)</f>
        <v>4.7619047619047623E-2</v>
      </c>
      <c r="E93" s="71"/>
      <c r="F93" s="71"/>
      <c r="G93" s="72"/>
    </row>
    <row r="94" spans="1:7" ht="12.75" customHeight="1" thickBot="1" x14ac:dyDescent="0.3">
      <c r="A94" s="75"/>
      <c r="B94" s="96" t="s">
        <v>56</v>
      </c>
      <c r="C94" s="97">
        <f>SUM(C88:C93)</f>
        <v>7281960.9869999997</v>
      </c>
      <c r="D94" s="98">
        <f>SUM(D88:D93)</f>
        <v>1</v>
      </c>
      <c r="E94" s="71"/>
      <c r="F94" s="71"/>
      <c r="G94" s="72"/>
    </row>
    <row r="95" spans="1:7" ht="12" customHeight="1" x14ac:dyDescent="0.25">
      <c r="A95" s="75"/>
      <c r="B95" s="90"/>
      <c r="C95" s="77"/>
      <c r="D95" s="77"/>
      <c r="E95" s="77"/>
      <c r="F95" s="77"/>
      <c r="G95" s="72"/>
    </row>
    <row r="96" spans="1:7" ht="12.75" customHeight="1" x14ac:dyDescent="0.25">
      <c r="A96" s="75"/>
      <c r="B96" s="91"/>
      <c r="C96" s="77"/>
      <c r="D96" s="77"/>
      <c r="E96" s="77"/>
      <c r="F96" s="77"/>
      <c r="G96" s="72"/>
    </row>
    <row r="97" spans="1:7" ht="12" customHeight="1" thickBot="1" x14ac:dyDescent="0.3">
      <c r="A97" s="65"/>
      <c r="B97" s="111"/>
      <c r="C97" s="112" t="s">
        <v>125</v>
      </c>
      <c r="D97" s="113"/>
      <c r="E97" s="114"/>
      <c r="F97" s="70"/>
      <c r="G97" s="72"/>
    </row>
    <row r="98" spans="1:7" ht="12" customHeight="1" x14ac:dyDescent="0.25">
      <c r="A98" s="75"/>
      <c r="B98" s="115" t="s">
        <v>126</v>
      </c>
      <c r="C98" s="116">
        <v>5500</v>
      </c>
      <c r="D98" s="116">
        <v>6000</v>
      </c>
      <c r="E98" s="117">
        <v>6500</v>
      </c>
      <c r="F98" s="110"/>
      <c r="G98" s="73"/>
    </row>
    <row r="99" spans="1:7" ht="12.75" customHeight="1" thickBot="1" x14ac:dyDescent="0.3">
      <c r="A99" s="75"/>
      <c r="B99" s="96" t="s">
        <v>127</v>
      </c>
      <c r="C99" s="97">
        <f>(G73/C98)</f>
        <v>1323.9929067272726</v>
      </c>
      <c r="D99" s="97">
        <f>(G73/D98)</f>
        <v>1213.6601645000001</v>
      </c>
      <c r="E99" s="118">
        <f>(G73/E98)</f>
        <v>1120.3016903076923</v>
      </c>
      <c r="F99" s="110"/>
      <c r="G99" s="73"/>
    </row>
    <row r="100" spans="1:7" ht="15.6" customHeight="1" x14ac:dyDescent="0.25">
      <c r="A100" s="75"/>
      <c r="B100" s="101" t="s">
        <v>57</v>
      </c>
      <c r="C100" s="74"/>
      <c r="D100" s="74"/>
      <c r="E100" s="74"/>
      <c r="F100" s="74"/>
      <c r="G100" s="74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2021-03-17T12:32:02Z</dcterms:modified>
</cp:coreProperties>
</file>