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 activeTab="2"/>
  </bookViews>
  <sheets>
    <sheet name="Espinaca" sheetId="14" r:id="rId1"/>
    <sheet name="Festulolium Trébol rosado" sheetId="15" r:id="rId2"/>
    <sheet name="Festulolium Trébol blanco" sheetId="16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5" l="1"/>
  <c r="F54" i="15"/>
  <c r="F55" i="15" s="1"/>
  <c r="B78" i="15" s="1"/>
  <c r="G48" i="16"/>
  <c r="G47" i="16"/>
  <c r="G45" i="16"/>
  <c r="G44" i="16"/>
  <c r="G42" i="16"/>
  <c r="G41" i="16"/>
  <c r="G35" i="16"/>
  <c r="G34" i="16"/>
  <c r="G33" i="16"/>
  <c r="G32" i="16"/>
  <c r="G22" i="16"/>
  <c r="G21" i="16"/>
  <c r="G23" i="16" s="1"/>
  <c r="G12" i="16"/>
  <c r="G59" i="16" s="1"/>
  <c r="G53" i="16"/>
  <c r="G54" i="16" s="1"/>
  <c r="C77" i="16" s="1"/>
  <c r="G28" i="16"/>
  <c r="C74" i="16" s="1"/>
  <c r="C13" i="16"/>
  <c r="C12" i="16"/>
  <c r="F49" i="15"/>
  <c r="F48" i="15"/>
  <c r="F46" i="15"/>
  <c r="F45" i="15"/>
  <c r="F43" i="15"/>
  <c r="F42" i="15"/>
  <c r="F36" i="15"/>
  <c r="F35" i="15"/>
  <c r="F34" i="15"/>
  <c r="F33" i="15"/>
  <c r="F22" i="15"/>
  <c r="F21" i="15"/>
  <c r="F12" i="15"/>
  <c r="F29" i="15"/>
  <c r="B75" i="15" s="1"/>
  <c r="B13" i="15"/>
  <c r="F60" i="15"/>
  <c r="B12" i="15"/>
  <c r="C81" i="14"/>
  <c r="F55" i="14"/>
  <c r="F54" i="14"/>
  <c r="F53" i="14"/>
  <c r="F51" i="14"/>
  <c r="F50" i="14"/>
  <c r="F48" i="14"/>
  <c r="F36" i="14"/>
  <c r="F35" i="14"/>
  <c r="F30" i="14"/>
  <c r="F29" i="14"/>
  <c r="F28" i="14"/>
  <c r="F27" i="14"/>
  <c r="F26" i="14"/>
  <c r="F25" i="14"/>
  <c r="F24" i="14"/>
  <c r="F23" i="14"/>
  <c r="F22" i="14"/>
  <c r="F21" i="14"/>
  <c r="F12" i="14"/>
  <c r="F66" i="14" s="1"/>
  <c r="F61" i="14"/>
  <c r="B84" i="14" s="1"/>
  <c r="F44" i="14"/>
  <c r="B82" i="14" s="1"/>
  <c r="B13" i="14"/>
  <c r="B12" i="14"/>
  <c r="G36" i="16" l="1"/>
  <c r="C75" i="16" s="1"/>
  <c r="G49" i="16"/>
  <c r="C76" i="16" s="1"/>
  <c r="C73" i="16"/>
  <c r="F50" i="15"/>
  <c r="B77" i="15" s="1"/>
  <c r="F37" i="15"/>
  <c r="B76" i="15" s="1"/>
  <c r="F23" i="15"/>
  <c r="F56" i="14"/>
  <c r="B83" i="14" s="1"/>
  <c r="F37" i="14"/>
  <c r="B81" i="14" s="1"/>
  <c r="F31" i="14"/>
  <c r="G56" i="16" l="1"/>
  <c r="G57" i="16" s="1"/>
  <c r="G58" i="16" s="1"/>
  <c r="F58" i="15"/>
  <c r="B79" i="15" s="1"/>
  <c r="B74" i="15"/>
  <c r="F63" i="14"/>
  <c r="F64" i="14" s="1"/>
  <c r="F65" i="14" s="1"/>
  <c r="D91" i="14" s="1"/>
  <c r="B80" i="14"/>
  <c r="C78" i="16" l="1"/>
  <c r="C79" i="16" s="1"/>
  <c r="D73" i="16" s="1"/>
  <c r="E84" i="16"/>
  <c r="D84" i="16"/>
  <c r="C84" i="16"/>
  <c r="G60" i="16"/>
  <c r="D78" i="16"/>
  <c r="F59" i="15"/>
  <c r="C85" i="15" s="1"/>
  <c r="B80" i="15"/>
  <c r="C74" i="15" s="1"/>
  <c r="B85" i="14"/>
  <c r="B86" i="14" s="1"/>
  <c r="F67" i="14"/>
  <c r="B91" i="14"/>
  <c r="C91" i="14"/>
  <c r="D77" i="16" l="1"/>
  <c r="D75" i="16"/>
  <c r="D74" i="16"/>
  <c r="D76" i="16"/>
  <c r="D85" i="15"/>
  <c r="F61" i="15"/>
  <c r="B85" i="15"/>
  <c r="C77" i="15"/>
  <c r="C79" i="15"/>
  <c r="C78" i="15"/>
  <c r="C75" i="15"/>
  <c r="C76" i="15"/>
  <c r="C80" i="14"/>
  <c r="C83" i="14"/>
  <c r="C84" i="14"/>
  <c r="C85" i="14"/>
  <c r="C82" i="14"/>
  <c r="D79" i="16" l="1"/>
  <c r="C80" i="15"/>
  <c r="C86" i="14"/>
</calcChain>
</file>

<file path=xl/sharedStrings.xml><?xml version="1.0" encoding="utf-8"?>
<sst xmlns="http://schemas.openxmlformats.org/spreadsheetml/2006/main" count="412" uniqueCount="139">
  <si>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</si>
  <si>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</si>
  <si>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</si>
  <si>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</si>
  <si>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</si>
  <si>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</si>
  <si>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</si>
  <si>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</si>
  <si>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</si>
  <si>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</si>
  <si>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</si>
  <si>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</si>
  <si>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</si>
  <si>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</si>
  <si>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</si>
  <si>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</si>
  <si>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</si>
  <si>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</si>
  <si>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</si>
  <si>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</si>
  <si>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</si>
  <si>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</si>
  <si>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</si>
  <si>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</si>
  <si>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</si>
  <si>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</si>
  <si>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</si>
  <si>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</si>
  <si>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</si>
  <si>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</si>
  <si>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</si>
  <si>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</si>
  <si>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</si>
  <si>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</si>
  <si>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</si>
  <si>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</si>
  <si>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</si>
  <si>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</si>
  <si>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</si>
  <si>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</si>
  <si>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</si>
  <si>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</si>
  <si>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</si>
  <si>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</si>
  <si>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</si>
  <si>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</si>
  <si>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</si>
  <si>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</si>
  <si>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</si>
  <si>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</si>
  <si>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</si>
  <si>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</si>
  <si>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</si>
  <si>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</si>
  <si>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</si>
  <si>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</si>
  <si>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</si>
  <si>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</si>
  <si>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</si>
  <si>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</si>
  <si>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</si>
  <si>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</si>
  <si>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</si>
  <si>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</si>
  <si>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Noviembre</t>
  </si>
  <si>
    <t>Sep</t>
  </si>
  <si>
    <t>SEMILLAS</t>
  </si>
  <si>
    <t>Urea</t>
  </si>
  <si>
    <t>lts</t>
  </si>
  <si>
    <t>Rendimiento (u/hà)</t>
  </si>
  <si>
    <t>Costo unitario ($/u) (*)</t>
  </si>
  <si>
    <t>unidad</t>
  </si>
  <si>
    <t>Diciembre</t>
  </si>
  <si>
    <t>Limpia manual</t>
  </si>
  <si>
    <t>Octubre</t>
  </si>
  <si>
    <t>Karate zeon</t>
  </si>
  <si>
    <t>Siembra</t>
  </si>
  <si>
    <t>ABRIL-MAYO</t>
  </si>
  <si>
    <t>MCPA</t>
  </si>
  <si>
    <t>sequia</t>
  </si>
  <si>
    <t>Locales</t>
  </si>
  <si>
    <t>octubre</t>
  </si>
  <si>
    <t>marzo</t>
  </si>
  <si>
    <t>CONTROL DE MALEZAS</t>
  </si>
  <si>
    <t>JUNIO-JULIO</t>
  </si>
  <si>
    <t>SFT</t>
  </si>
  <si>
    <t>Anual</t>
  </si>
  <si>
    <t>ESCENARIOS COSTO UNITARIO  ($/U)</t>
  </si>
  <si>
    <t>ESPINACA</t>
  </si>
  <si>
    <t>Piton</t>
  </si>
  <si>
    <t>RENDIMIENTO (cajas/Há.)12kg/caja</t>
  </si>
  <si>
    <t>PRECIO ESPERADO ($/cajas)</t>
  </si>
  <si>
    <t>ferias</t>
  </si>
  <si>
    <t>Octubre-noviem.</t>
  </si>
  <si>
    <t>sequia-heladas</t>
  </si>
  <si>
    <t>Octu-dic. 21</t>
  </si>
  <si>
    <t>Aplicación fertilizante</t>
  </si>
  <si>
    <t>Agos/Sep</t>
  </si>
  <si>
    <t>Acequiadura</t>
  </si>
  <si>
    <t>Raleo</t>
  </si>
  <si>
    <t>Riegos (4)</t>
  </si>
  <si>
    <t>Riegos  (2)</t>
  </si>
  <si>
    <t>Corta</t>
  </si>
  <si>
    <t>Oct/Nov</t>
  </si>
  <si>
    <t xml:space="preserve"> Carga</t>
  </si>
  <si>
    <t>Rastraje (2)</t>
  </si>
  <si>
    <t>Sep/Oct</t>
  </si>
  <si>
    <t>Superfosfato triple</t>
  </si>
  <si>
    <t>Ag/Sep</t>
  </si>
  <si>
    <t>Buldock 125 Sc</t>
  </si>
  <si>
    <t>Metalaxil MZ-58 WP</t>
  </si>
  <si>
    <t>Trebol Rosado/Festulolium</t>
  </si>
  <si>
    <t>RENDIMIENTO (fardos/Há.)</t>
  </si>
  <si>
    <t>PRECIO ESPERADO ($/fardo)</t>
  </si>
  <si>
    <t>VENTA DE FARDOS</t>
  </si>
  <si>
    <t>JUNIO JULIO</t>
  </si>
  <si>
    <t>LABORES CULTURALES</t>
  </si>
  <si>
    <t>ARADURA</t>
  </si>
  <si>
    <t>HM</t>
  </si>
  <si>
    <t>RASTRAJE</t>
  </si>
  <si>
    <t>RODILLO</t>
  </si>
  <si>
    <t>SIEMBRA Y FERTILIZACION</t>
  </si>
  <si>
    <t>TREBOL ROSADO QUIÑEQUELI</t>
  </si>
  <si>
    <t>FESTULOLIUM</t>
  </si>
  <si>
    <t>MURIATO DE POTASIO</t>
  </si>
  <si>
    <t>CAL</t>
  </si>
  <si>
    <t>Enfardado</t>
  </si>
  <si>
    <t>FARDO 25 KG</t>
  </si>
  <si>
    <t>fardos epoca invernal</t>
  </si>
  <si>
    <t>Agosto-Septiembre</t>
  </si>
  <si>
    <t>Trebol Blanco Apolo</t>
  </si>
  <si>
    <t>Festulolium</t>
  </si>
  <si>
    <t>Dicembre</t>
  </si>
  <si>
    <t>JM</t>
  </si>
  <si>
    <t>febrero-marzo/2021</t>
  </si>
  <si>
    <t>Trebol Blanco/Festulolium</t>
  </si>
  <si>
    <t>lt</t>
  </si>
  <si>
    <t>abril-mayo</t>
  </si>
  <si>
    <t>junio.julio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</si>
</sst>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_ ;\-#,##0\ 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6"/>
      <color theme="1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11"/>
      </bottom>
      <diagonal/>
    </border>
    <border>
      <left/>
      <right style="medium">
        <color indexed="64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0" fontId="21" fillId="0" borderId="19"/>
    <xf numFmtId="168" fontId="24" fillId="0" borderId="19" applyFont="0" applyFill="0" applyBorder="0" applyAlignment="0" applyProtection="0"/>
  </cellStyleXfs>
  <cellXfs count="307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6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6" fontId="12" fillId="8" borderId="36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right" wrapText="1"/>
    </xf>
    <xf numFmtId="17" fontId="4" fillId="2" borderId="5" xfId="0" applyNumberFormat="1" applyFont="1" applyFill="1" applyBorder="1" applyAlignment="1">
      <alignment horizontal="right"/>
    </xf>
    <xf numFmtId="17" fontId="19" fillId="10" borderId="52" xfId="0" applyNumberFormat="1" applyFont="1" applyFill="1" applyBorder="1" applyAlignment="1">
      <alignment horizontal="right"/>
    </xf>
    <xf numFmtId="0" fontId="20" fillId="0" borderId="59" xfId="0" applyFont="1" applyBorder="1" applyAlignment="1">
      <alignment horizontal="center"/>
    </xf>
    <xf numFmtId="164" fontId="20" fillId="0" borderId="59" xfId="0" applyNumberFormat="1" applyFont="1" applyBorder="1" applyAlignment="1">
      <alignment horizontal="center"/>
    </xf>
    <xf numFmtId="167" fontId="20" fillId="10" borderId="52" xfId="0" applyNumberFormat="1" applyFont="1" applyFill="1" applyBorder="1"/>
    <xf numFmtId="0" fontId="20" fillId="0" borderId="58" xfId="0" applyFont="1" applyBorder="1"/>
    <xf numFmtId="0" fontId="20" fillId="0" borderId="61" xfId="0" applyFont="1" applyBorder="1"/>
    <xf numFmtId="0" fontId="20" fillId="0" borderId="62" xfId="0" applyFont="1" applyBorder="1" applyAlignment="1">
      <alignment horizontal="center"/>
    </xf>
    <xf numFmtId="167" fontId="20" fillId="10" borderId="64" xfId="0" applyNumberFormat="1" applyFont="1" applyFill="1" applyBorder="1"/>
    <xf numFmtId="167" fontId="12" fillId="2" borderId="5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center"/>
    </xf>
    <xf numFmtId="167" fontId="20" fillId="0" borderId="57" xfId="0" applyNumberFormat="1" applyFont="1" applyBorder="1"/>
    <xf numFmtId="167" fontId="20" fillId="0" borderId="52" xfId="0" applyNumberFormat="1" applyFont="1" applyBorder="1"/>
    <xf numFmtId="167" fontId="20" fillId="0" borderId="64" xfId="0" applyNumberFormat="1" applyFont="1" applyBorder="1"/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19" fillId="10" borderId="59" xfId="0" applyFont="1" applyFill="1" applyBorder="1" applyAlignment="1">
      <alignment horizontal="center"/>
    </xf>
    <xf numFmtId="3" fontId="19" fillId="0" borderId="60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0" fontId="20" fillId="0" borderId="65" xfId="0" applyFont="1" applyBorder="1" applyAlignment="1">
      <alignment wrapText="1"/>
    </xf>
    <xf numFmtId="0" fontId="20" fillId="0" borderId="66" xfId="0" applyFont="1" applyBorder="1" applyAlignment="1">
      <alignment horizontal="center"/>
    </xf>
    <xf numFmtId="3" fontId="19" fillId="0" borderId="53" xfId="0" applyNumberFormat="1" applyFont="1" applyBorder="1"/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19" fillId="0" borderId="64" xfId="0" applyFont="1" applyBorder="1" applyAlignment="1">
      <alignment horizontal="right"/>
    </xf>
    <xf numFmtId="0" fontId="20" fillId="0" borderId="54" xfId="2" applyFont="1" applyBorder="1"/>
    <xf numFmtId="0" fontId="20" fillId="0" borderId="55" xfId="2" applyFont="1" applyBorder="1" applyAlignment="1">
      <alignment horizontal="center"/>
    </xf>
    <xf numFmtId="0" fontId="20" fillId="0" borderId="58" xfId="2" applyFont="1" applyBorder="1"/>
    <xf numFmtId="0" fontId="20" fillId="0" borderId="59" xfId="2" applyFont="1" applyBorder="1" applyAlignment="1">
      <alignment horizontal="center"/>
    </xf>
    <xf numFmtId="0" fontId="20" fillId="0" borderId="70" xfId="2" applyFont="1" applyBorder="1" applyAlignment="1">
      <alignment horizontal="center"/>
    </xf>
    <xf numFmtId="169" fontId="20" fillId="0" borderId="60" xfId="1" applyNumberFormat="1" applyFont="1" applyBorder="1" applyAlignment="1"/>
    <xf numFmtId="0" fontId="20" fillId="0" borderId="61" xfId="2" applyFont="1" applyBorder="1"/>
    <xf numFmtId="0" fontId="20" fillId="0" borderId="62" xfId="2" applyFont="1" applyBorder="1" applyAlignment="1">
      <alignment horizontal="center"/>
    </xf>
    <xf numFmtId="169" fontId="20" fillId="0" borderId="63" xfId="1" applyNumberFormat="1" applyFont="1" applyBorder="1" applyAlignment="1"/>
    <xf numFmtId="0" fontId="20" fillId="0" borderId="54" xfId="2" applyFont="1" applyFill="1" applyBorder="1"/>
    <xf numFmtId="168" fontId="20" fillId="0" borderId="55" xfId="3" applyFont="1" applyFill="1" applyBorder="1" applyAlignment="1">
      <alignment horizontal="center"/>
    </xf>
    <xf numFmtId="3" fontId="19" fillId="0" borderId="56" xfId="0" applyNumberFormat="1" applyFont="1" applyBorder="1" applyAlignment="1">
      <alignment horizontal="right"/>
    </xf>
    <xf numFmtId="167" fontId="20" fillId="10" borderId="57" xfId="0" applyNumberFormat="1" applyFont="1" applyFill="1" applyBorder="1"/>
    <xf numFmtId="0" fontId="20" fillId="0" borderId="58" xfId="2" applyFont="1" applyFill="1" applyBorder="1"/>
    <xf numFmtId="168" fontId="20" fillId="0" borderId="59" xfId="3" applyFont="1" applyFill="1" applyBorder="1" applyAlignment="1">
      <alignment horizontal="center"/>
    </xf>
    <xf numFmtId="168" fontId="20" fillId="0" borderId="62" xfId="3" applyFont="1" applyFill="1" applyBorder="1" applyAlignment="1">
      <alignment horizontal="center"/>
    </xf>
    <xf numFmtId="169" fontId="20" fillId="0" borderId="56" xfId="1" applyNumberFormat="1" applyFont="1" applyBorder="1" applyAlignment="1"/>
    <xf numFmtId="0" fontId="20" fillId="11" borderId="58" xfId="2" applyFont="1" applyFill="1" applyBorder="1"/>
    <xf numFmtId="49" fontId="1" fillId="3" borderId="72" xfId="0" applyNumberFormat="1" applyFont="1" applyFill="1" applyBorder="1" applyAlignment="1">
      <alignment horizontal="center" vertical="center"/>
    </xf>
    <xf numFmtId="49" fontId="1" fillId="3" borderId="72" xfId="0" applyNumberFormat="1" applyFont="1" applyFill="1" applyBorder="1" applyAlignment="1">
      <alignment horizontal="center" vertical="center" wrapText="1"/>
    </xf>
    <xf numFmtId="49" fontId="3" fillId="3" borderId="73" xfId="0" applyNumberFormat="1" applyFont="1" applyFill="1" applyBorder="1" applyAlignment="1">
      <alignment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vertical="center"/>
    </xf>
    <xf numFmtId="167" fontId="3" fillId="3" borderId="73" xfId="0" applyNumberFormat="1" applyFont="1" applyFill="1" applyBorder="1" applyAlignment="1">
      <alignment vertical="center"/>
    </xf>
    <xf numFmtId="0" fontId="25" fillId="10" borderId="54" xfId="0" applyFont="1" applyFill="1" applyBorder="1" applyAlignment="1">
      <alignment wrapText="1"/>
    </xf>
    <xf numFmtId="0" fontId="19" fillId="10" borderId="55" xfId="0" applyFont="1" applyFill="1" applyBorder="1" applyAlignment="1">
      <alignment wrapText="1"/>
    </xf>
    <xf numFmtId="0" fontId="19" fillId="10" borderId="57" xfId="0" applyFont="1" applyFill="1" applyBorder="1" applyAlignment="1">
      <alignment wrapText="1"/>
    </xf>
    <xf numFmtId="167" fontId="20" fillId="10" borderId="74" xfId="0" applyNumberFormat="1" applyFont="1" applyFill="1" applyBorder="1"/>
    <xf numFmtId="0" fontId="19" fillId="10" borderId="55" xfId="0" applyFont="1" applyFill="1" applyBorder="1" applyAlignment="1">
      <alignment horizontal="center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19" fillId="10" borderId="19" xfId="0" applyFont="1" applyFill="1" applyBorder="1"/>
    <xf numFmtId="0" fontId="20" fillId="0" borderId="54" xfId="0" applyFont="1" applyBorder="1"/>
    <xf numFmtId="170" fontId="20" fillId="0" borderId="55" xfId="1" applyNumberFormat="1" applyFont="1" applyBorder="1" applyAlignment="1">
      <alignment horizontal="center"/>
    </xf>
    <xf numFmtId="170" fontId="20" fillId="0" borderId="59" xfId="1" applyNumberFormat="1" applyFont="1" applyBorder="1" applyAlignment="1">
      <alignment horizontal="center"/>
    </xf>
    <xf numFmtId="170" fontId="20" fillId="0" borderId="62" xfId="1" applyNumberFormat="1" applyFont="1" applyBorder="1" applyAlignment="1">
      <alignment horizontal="center"/>
    </xf>
    <xf numFmtId="167" fontId="20" fillId="0" borderId="57" xfId="2" applyNumberFormat="1" applyFont="1" applyBorder="1" applyAlignment="1">
      <alignment horizontal="right"/>
    </xf>
    <xf numFmtId="167" fontId="20" fillId="0" borderId="52" xfId="2" applyNumberFormat="1" applyFont="1" applyBorder="1" applyAlignment="1">
      <alignment horizontal="right"/>
    </xf>
    <xf numFmtId="167" fontId="20" fillId="0" borderId="64" xfId="2" applyNumberFormat="1" applyFont="1" applyBorder="1" applyAlignment="1">
      <alignment horizontal="right"/>
    </xf>
    <xf numFmtId="3" fontId="19" fillId="0" borderId="67" xfId="0" applyNumberFormat="1" applyFont="1" applyBorder="1" applyAlignment="1">
      <alignment horizontal="center"/>
    </xf>
    <xf numFmtId="164" fontId="20" fillId="0" borderId="55" xfId="0" applyNumberFormat="1" applyFont="1" applyBorder="1" applyAlignment="1">
      <alignment horizontal="center"/>
    </xf>
    <xf numFmtId="164" fontId="20" fillId="0" borderId="59" xfId="3" applyNumberFormat="1" applyFont="1" applyBorder="1" applyAlignment="1">
      <alignment horizontal="center"/>
    </xf>
    <xf numFmtId="164" fontId="20" fillId="0" borderId="62" xfId="3" applyNumberFormat="1" applyFont="1" applyBorder="1" applyAlignment="1">
      <alignment horizontal="center"/>
    </xf>
    <xf numFmtId="164" fontId="20" fillId="0" borderId="62" xfId="0" applyNumberFormat="1" applyFont="1" applyBorder="1" applyAlignment="1">
      <alignment horizontal="center"/>
    </xf>
    <xf numFmtId="0" fontId="23" fillId="0" borderId="77" xfId="2" applyFont="1" applyFill="1" applyBorder="1"/>
    <xf numFmtId="168" fontId="20" fillId="0" borderId="70" xfId="3" applyFont="1" applyFill="1" applyBorder="1" applyAlignment="1">
      <alignment horizontal="center"/>
    </xf>
    <xf numFmtId="164" fontId="20" fillId="0" borderId="70" xfId="0" applyNumberFormat="1" applyFont="1" applyBorder="1" applyAlignment="1">
      <alignment horizontal="center"/>
    </xf>
    <xf numFmtId="3" fontId="19" fillId="0" borderId="71" xfId="0" applyNumberFormat="1" applyFont="1" applyBorder="1" applyAlignment="1">
      <alignment horizontal="right"/>
    </xf>
    <xf numFmtId="0" fontId="23" fillId="0" borderId="58" xfId="2" applyFont="1" applyFill="1" applyBorder="1"/>
    <xf numFmtId="0" fontId="20" fillId="11" borderId="61" xfId="2" applyFont="1" applyFill="1" applyBorder="1"/>
    <xf numFmtId="0" fontId="19" fillId="10" borderId="59" xfId="0" applyFont="1" applyFill="1" applyBorder="1"/>
    <xf numFmtId="0" fontId="19" fillId="10" borderId="60" xfId="0" applyFont="1" applyFill="1" applyBorder="1"/>
    <xf numFmtId="17" fontId="19" fillId="10" borderId="52" xfId="0" applyNumberFormat="1" applyFont="1" applyFill="1" applyBorder="1" applyAlignment="1">
      <alignment horizontal="right" vertical="center" wrapText="1"/>
    </xf>
    <xf numFmtId="0" fontId="19" fillId="10" borderId="78" xfId="0" applyFont="1" applyFill="1" applyBorder="1"/>
    <xf numFmtId="0" fontId="19" fillId="10" borderId="79" xfId="0" applyFont="1" applyFill="1" applyBorder="1" applyAlignment="1">
      <alignment horizontal="center"/>
    </xf>
    <xf numFmtId="3" fontId="19" fillId="10" borderId="83" xfId="0" applyNumberFormat="1" applyFont="1" applyFill="1" applyBorder="1" applyAlignment="1">
      <alignment horizontal="right"/>
    </xf>
    <xf numFmtId="0" fontId="19" fillId="10" borderId="61" xfId="0" applyFont="1" applyFill="1" applyBorder="1"/>
    <xf numFmtId="3" fontId="19" fillId="10" borderId="63" xfId="0" applyNumberFormat="1" applyFont="1" applyFill="1" applyBorder="1" applyAlignment="1">
      <alignment horizontal="right"/>
    </xf>
    <xf numFmtId="0" fontId="19" fillId="10" borderId="54" xfId="0" applyFont="1" applyFill="1" applyBorder="1"/>
    <xf numFmtId="3" fontId="19" fillId="10" borderId="56" xfId="0" applyNumberFormat="1" applyFont="1" applyFill="1" applyBorder="1" applyAlignment="1">
      <alignment horizontal="right"/>
    </xf>
    <xf numFmtId="167" fontId="22" fillId="10" borderId="57" xfId="2" applyNumberFormat="1" applyFont="1" applyFill="1" applyBorder="1" applyAlignment="1">
      <alignment horizontal="right"/>
    </xf>
    <xf numFmtId="0" fontId="19" fillId="10" borderId="58" xfId="0" applyFont="1" applyFill="1" applyBorder="1"/>
    <xf numFmtId="3" fontId="19" fillId="10" borderId="60" xfId="0" applyNumberFormat="1" applyFont="1" applyFill="1" applyBorder="1" applyAlignment="1">
      <alignment horizontal="right"/>
    </xf>
    <xf numFmtId="167" fontId="22" fillId="10" borderId="52" xfId="2" applyNumberFormat="1" applyFont="1" applyFill="1" applyBorder="1" applyAlignment="1">
      <alignment horizontal="right"/>
    </xf>
    <xf numFmtId="167" fontId="22" fillId="10" borderId="64" xfId="2" applyNumberFormat="1" applyFont="1" applyFill="1" applyBorder="1" applyAlignment="1">
      <alignment horizontal="right"/>
    </xf>
    <xf numFmtId="0" fontId="19" fillId="10" borderId="69" xfId="0" applyFont="1" applyFill="1" applyBorder="1" applyAlignment="1">
      <alignment horizontal="center" wrapText="1"/>
    </xf>
    <xf numFmtId="0" fontId="20" fillId="10" borderId="58" xfId="0" applyFont="1" applyFill="1" applyBorder="1"/>
    <xf numFmtId="3" fontId="19" fillId="10" borderId="80" xfId="0" applyNumberFormat="1" applyFont="1" applyFill="1" applyBorder="1" applyAlignment="1">
      <alignment horizontal="right" vertical="center"/>
    </xf>
    <xf numFmtId="0" fontId="23" fillId="10" borderId="58" xfId="0" applyFont="1" applyFill="1" applyBorder="1"/>
    <xf numFmtId="0" fontId="19" fillId="10" borderId="65" xfId="0" applyFont="1" applyFill="1" applyBorder="1"/>
    <xf numFmtId="0" fontId="19" fillId="10" borderId="66" xfId="0" applyFont="1" applyFill="1" applyBorder="1" applyAlignment="1">
      <alignment horizontal="center"/>
    </xf>
    <xf numFmtId="3" fontId="19" fillId="10" borderId="67" xfId="0" applyNumberFormat="1" applyFont="1" applyFill="1" applyBorder="1" applyAlignment="1">
      <alignment horizontal="right"/>
    </xf>
    <xf numFmtId="3" fontId="19" fillId="10" borderId="53" xfId="0" applyNumberFormat="1" applyFont="1" applyFill="1" applyBorder="1"/>
    <xf numFmtId="0" fontId="19" fillId="10" borderId="59" xfId="0" applyFont="1" applyFill="1" applyBorder="1" applyAlignment="1">
      <alignment wrapText="1"/>
    </xf>
    <xf numFmtId="0" fontId="0" fillId="2" borderId="19" xfId="0" applyFont="1" applyFill="1" applyBorder="1" applyAlignment="1"/>
    <xf numFmtId="0" fontId="0" fillId="0" borderId="19" xfId="0" applyFont="1" applyBorder="1" applyAlignment="1"/>
    <xf numFmtId="0" fontId="2" fillId="2" borderId="19" xfId="0" applyFont="1" applyFill="1" applyBorder="1" applyAlignment="1"/>
    <xf numFmtId="0" fontId="5" fillId="2" borderId="19" xfId="0" applyFont="1" applyFill="1" applyBorder="1" applyAlignment="1"/>
    <xf numFmtId="0" fontId="2" fillId="2" borderId="19" xfId="0" applyFont="1" applyFill="1" applyBorder="1" applyAlignment="1">
      <alignment wrapText="1"/>
    </xf>
    <xf numFmtId="14" fontId="2" fillId="2" borderId="19" xfId="0" applyNumberFormat="1" applyFont="1" applyFill="1" applyBorder="1" applyAlignment="1"/>
    <xf numFmtId="0" fontId="2" fillId="2" borderId="19" xfId="0" applyFont="1" applyFill="1" applyBorder="1" applyAlignment="1">
      <alignment horizontal="justify" wrapText="1"/>
    </xf>
    <xf numFmtId="0" fontId="2" fillId="2" borderId="19" xfId="0" applyFont="1" applyFill="1" applyBorder="1" applyAlignment="1">
      <alignment horizontal="left"/>
    </xf>
    <xf numFmtId="49" fontId="1" fillId="5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0" fontId="14" fillId="9" borderId="19" xfId="0" applyFont="1" applyFill="1" applyBorder="1" applyAlignment="1"/>
    <xf numFmtId="49" fontId="1" fillId="3" borderId="59" xfId="0" applyNumberFormat="1" applyFont="1" applyFill="1" applyBorder="1" applyAlignment="1">
      <alignment vertical="center" wrapText="1"/>
    </xf>
    <xf numFmtId="0" fontId="19" fillId="10" borderId="59" xfId="0" applyFont="1" applyFill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vertical="center" wrapText="1"/>
    </xf>
    <xf numFmtId="0" fontId="19" fillId="10" borderId="59" xfId="0" applyFont="1" applyFill="1" applyBorder="1" applyAlignment="1">
      <alignment horizontal="right"/>
    </xf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right"/>
    </xf>
    <xf numFmtId="17" fontId="4" fillId="2" borderId="59" xfId="0" applyNumberFormat="1" applyFont="1" applyFill="1" applyBorder="1" applyAlignment="1">
      <alignment horizontal="right"/>
    </xf>
    <xf numFmtId="3" fontId="19" fillId="10" borderId="59" xfId="0" applyNumberFormat="1" applyFont="1" applyFill="1" applyBorder="1" applyAlignment="1">
      <alignment horizontal="right"/>
    </xf>
    <xf numFmtId="17" fontId="19" fillId="10" borderId="59" xfId="0" applyNumberFormat="1" applyFont="1" applyFill="1" applyBorder="1" applyAlignment="1">
      <alignment horizontal="right"/>
    </xf>
    <xf numFmtId="49" fontId="1" fillId="3" borderId="59" xfId="0" applyNumberFormat="1" applyFont="1" applyFill="1" applyBorder="1" applyAlignment="1">
      <alignment horizontal="center" vertical="center" wrapText="1"/>
    </xf>
    <xf numFmtId="170" fontId="20" fillId="10" borderId="59" xfId="0" applyNumberFormat="1" applyFont="1" applyFill="1" applyBorder="1"/>
    <xf numFmtId="49" fontId="1" fillId="3" borderId="59" xfId="0" applyNumberFormat="1" applyFont="1" applyFill="1" applyBorder="1" applyAlignment="1">
      <alignment horizontal="center" vertical="center"/>
    </xf>
    <xf numFmtId="0" fontId="20" fillId="0" borderId="59" xfId="2" applyFont="1" applyBorder="1"/>
    <xf numFmtId="3" fontId="19" fillId="0" borderId="59" xfId="0" applyNumberFormat="1" applyFont="1" applyBorder="1" applyAlignment="1">
      <alignment horizontal="right"/>
    </xf>
    <xf numFmtId="170" fontId="20" fillId="0" borderId="59" xfId="0" applyNumberFormat="1" applyFont="1" applyBorder="1"/>
    <xf numFmtId="170" fontId="3" fillId="3" borderId="19" xfId="0" applyNumberFormat="1" applyFont="1" applyFill="1" applyBorder="1" applyAlignment="1">
      <alignment vertical="center"/>
    </xf>
    <xf numFmtId="170" fontId="22" fillId="10" borderId="59" xfId="2" applyNumberFormat="1" applyFont="1" applyFill="1" applyBorder="1" applyAlignment="1">
      <alignment horizontal="right"/>
    </xf>
    <xf numFmtId="0" fontId="25" fillId="10" borderId="59" xfId="0" applyFont="1" applyFill="1" applyBorder="1" applyAlignment="1">
      <alignment wrapText="1"/>
    </xf>
    <xf numFmtId="0" fontId="19" fillId="10" borderId="59" xfId="0" applyFont="1" applyFill="1" applyBorder="1" applyAlignment="1">
      <alignment horizontal="center" wrapText="1"/>
    </xf>
    <xf numFmtId="0" fontId="20" fillId="10" borderId="59" xfId="0" applyFont="1" applyFill="1" applyBorder="1"/>
    <xf numFmtId="3" fontId="19" fillId="10" borderId="59" xfId="0" applyNumberFormat="1" applyFont="1" applyFill="1" applyBorder="1" applyAlignment="1">
      <alignment horizontal="right" vertical="center"/>
    </xf>
    <xf numFmtId="0" fontId="23" fillId="10" borderId="59" xfId="0" applyFont="1" applyFill="1" applyBorder="1"/>
    <xf numFmtId="3" fontId="19" fillId="10" borderId="59" xfId="0" applyNumberFormat="1" applyFont="1" applyFill="1" applyBorder="1" applyAlignment="1">
      <alignment wrapText="1"/>
    </xf>
    <xf numFmtId="3" fontId="20" fillId="10" borderId="59" xfId="0" applyNumberFormat="1" applyFont="1" applyFill="1" applyBorder="1"/>
    <xf numFmtId="3" fontId="19" fillId="10" borderId="59" xfId="0" applyNumberFormat="1" applyFont="1" applyFill="1" applyBorder="1"/>
    <xf numFmtId="49" fontId="1" fillId="5" borderId="85" xfId="0" applyNumberFormat="1" applyFont="1" applyFill="1" applyBorder="1" applyAlignment="1">
      <alignment vertical="center"/>
    </xf>
    <xf numFmtId="0" fontId="1" fillId="5" borderId="86" xfId="0" applyFont="1" applyFill="1" applyBorder="1" applyAlignment="1">
      <alignment vertical="center"/>
    </xf>
    <xf numFmtId="165" fontId="1" fillId="5" borderId="87" xfId="0" applyNumberFormat="1" applyFont="1" applyFill="1" applyBorder="1" applyAlignment="1">
      <alignment vertical="center"/>
    </xf>
    <xf numFmtId="49" fontId="1" fillId="3" borderId="83" xfId="0" applyNumberFormat="1" applyFont="1" applyFill="1" applyBorder="1" applyAlignment="1">
      <alignment vertical="center"/>
    </xf>
    <xf numFmtId="165" fontId="1" fillId="3" borderId="88" xfId="0" applyNumberFormat="1" applyFont="1" applyFill="1" applyBorder="1" applyAlignment="1">
      <alignment vertical="center"/>
    </xf>
    <xf numFmtId="49" fontId="1" fillId="5" borderId="83" xfId="0" applyNumberFormat="1" applyFont="1" applyFill="1" applyBorder="1" applyAlignment="1">
      <alignment vertical="center"/>
    </xf>
    <xf numFmtId="165" fontId="1" fillId="5" borderId="88" xfId="0" applyNumberFormat="1" applyFont="1" applyFill="1" applyBorder="1" applyAlignment="1">
      <alignment vertical="center"/>
    </xf>
    <xf numFmtId="49" fontId="1" fillId="5" borderId="71" xfId="0" applyNumberFormat="1" applyFont="1" applyFill="1" applyBorder="1" applyAlignment="1">
      <alignment vertical="center"/>
    </xf>
    <xf numFmtId="0" fontId="9" fillId="5" borderId="89" xfId="0" applyFont="1" applyFill="1" applyBorder="1" applyAlignment="1">
      <alignment vertical="center"/>
    </xf>
    <xf numFmtId="165" fontId="1" fillId="6" borderId="90" xfId="0" applyNumberFormat="1" applyFont="1" applyFill="1" applyBorder="1" applyAlignment="1">
      <alignment vertical="center"/>
    </xf>
    <xf numFmtId="49" fontId="14" fillId="2" borderId="85" xfId="0" applyNumberFormat="1" applyFont="1" applyFill="1" applyBorder="1" applyAlignment="1">
      <alignment vertical="center"/>
    </xf>
    <xf numFmtId="0" fontId="14" fillId="2" borderId="86" xfId="0" applyFont="1" applyFill="1" applyBorder="1" applyAlignment="1"/>
    <xf numFmtId="165" fontId="1" fillId="2" borderId="87" xfId="0" applyNumberFormat="1" applyFont="1" applyFill="1" applyBorder="1" applyAlignment="1">
      <alignment vertical="center"/>
    </xf>
    <xf numFmtId="49" fontId="14" fillId="2" borderId="83" xfId="0" applyNumberFormat="1" applyFont="1" applyFill="1" applyBorder="1" applyAlignment="1">
      <alignment vertical="center"/>
    </xf>
    <xf numFmtId="165" fontId="1" fillId="2" borderId="88" xfId="0" applyNumberFormat="1" applyFont="1" applyFill="1" applyBorder="1" applyAlignment="1">
      <alignment vertical="center"/>
    </xf>
    <xf numFmtId="49" fontId="14" fillId="2" borderId="71" xfId="0" applyNumberFormat="1" applyFont="1" applyFill="1" applyBorder="1" applyAlignment="1">
      <alignment vertical="center"/>
    </xf>
    <xf numFmtId="0" fontId="14" fillId="2" borderId="89" xfId="0" applyFont="1" applyFill="1" applyBorder="1" applyAlignment="1"/>
    <xf numFmtId="165" fontId="1" fillId="2" borderId="90" xfId="0" applyNumberFormat="1" applyFont="1" applyFill="1" applyBorder="1" applyAlignment="1">
      <alignment vertical="center"/>
    </xf>
    <xf numFmtId="49" fontId="12" fillId="8" borderId="59" xfId="0" applyNumberFormat="1" applyFont="1" applyFill="1" applyBorder="1" applyAlignment="1">
      <alignment vertical="center"/>
    </xf>
    <xf numFmtId="49" fontId="14" fillId="8" borderId="59" xfId="0" applyNumberFormat="1" applyFont="1" applyFill="1" applyBorder="1" applyAlignment="1"/>
    <xf numFmtId="49" fontId="12" fillId="2" borderId="59" xfId="0" applyNumberFormat="1" applyFont="1" applyFill="1" applyBorder="1" applyAlignment="1">
      <alignment vertical="center"/>
    </xf>
    <xf numFmtId="3" fontId="12" fillId="2" borderId="59" xfId="0" applyNumberFormat="1" applyFont="1" applyFill="1" applyBorder="1" applyAlignment="1">
      <alignment vertical="center"/>
    </xf>
    <xf numFmtId="9" fontId="14" fillId="2" borderId="59" xfId="0" applyNumberFormat="1" applyFont="1" applyFill="1" applyBorder="1" applyAlignment="1"/>
    <xf numFmtId="166" fontId="12" fillId="2" borderId="59" xfId="0" applyNumberFormat="1" applyFont="1" applyFill="1" applyBorder="1" applyAlignment="1">
      <alignment vertical="center"/>
    </xf>
    <xf numFmtId="166" fontId="12" fillId="8" borderId="59" xfId="0" applyNumberFormat="1" applyFont="1" applyFill="1" applyBorder="1" applyAlignment="1">
      <alignment vertical="center"/>
    </xf>
    <xf numFmtId="9" fontId="12" fillId="8" borderId="59" xfId="0" applyNumberFormat="1" applyFont="1" applyFill="1" applyBorder="1" applyAlignment="1">
      <alignment vertical="center"/>
    </xf>
    <xf numFmtId="170" fontId="12" fillId="2" borderId="59" xfId="0" applyNumberFormat="1" applyFont="1" applyFill="1" applyBorder="1" applyAlignment="1">
      <alignment vertical="center"/>
    </xf>
    <xf numFmtId="0" fontId="12" fillId="8" borderId="59" xfId="0" applyNumberFormat="1" applyFont="1" applyFill="1" applyBorder="1" applyAlignment="1">
      <alignment vertical="center"/>
    </xf>
    <xf numFmtId="0" fontId="19" fillId="0" borderId="19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9" fontId="1" fillId="3" borderId="81" xfId="0" applyNumberFormat="1" applyFont="1" applyFill="1" applyBorder="1" applyAlignment="1">
      <alignment horizontal="center" vertical="center" wrapText="1"/>
    </xf>
    <xf numFmtId="49" fontId="1" fillId="3" borderId="82" xfId="0" applyNumberFormat="1" applyFont="1" applyFill="1" applyBorder="1" applyAlignment="1">
      <alignment horizontal="center" vertical="center" wrapText="1"/>
    </xf>
    <xf numFmtId="0" fontId="26" fillId="10" borderId="19" xfId="0" applyFont="1" applyFill="1" applyBorder="1" applyAlignment="1">
      <alignment wrapText="1"/>
    </xf>
    <xf numFmtId="0" fontId="19" fillId="10" borderId="19" xfId="0" applyFont="1" applyFill="1" applyBorder="1" applyAlignment="1">
      <alignment wrapText="1"/>
    </xf>
    <xf numFmtId="0" fontId="19" fillId="10" borderId="84" xfId="0" applyFont="1" applyFill="1" applyBorder="1" applyAlignment="1">
      <alignment horizontal="center" wrapText="1"/>
    </xf>
    <xf numFmtId="0" fontId="19" fillId="10" borderId="44" xfId="0" applyFont="1" applyFill="1" applyBorder="1" applyAlignment="1">
      <alignment horizontal="center" wrapText="1"/>
    </xf>
    <xf numFmtId="49" fontId="1" fillId="3" borderId="75" xfId="0" applyNumberFormat="1" applyFont="1" applyFill="1" applyBorder="1" applyAlignment="1">
      <alignment horizontal="center" vertical="center" wrapText="1"/>
    </xf>
    <xf numFmtId="49" fontId="1" fillId="3" borderId="76" xfId="0" applyNumberFormat="1" applyFont="1" applyFill="1" applyBorder="1" applyAlignment="1">
      <alignment horizontal="center" vertical="center" wrapText="1"/>
    </xf>
    <xf numFmtId="0" fontId="26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  <xf numFmtId="49" fontId="1" fillId="3" borderId="1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49" fontId="17" fillId="9" borderId="19" xfId="0" applyNumberFormat="1" applyFont="1" applyFill="1" applyBorder="1" applyAlignment="1">
      <alignment vertical="center"/>
    </xf>
    <xf numFmtId="0" fontId="12" fillId="9" borderId="19" xfId="0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7</xdr:col>
      <xdr:colOff>247650</xdr:colOff>
      <xdr:row>7</xdr:row>
      <xdr:rowOff>117809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7</xdr:col>
      <xdr:colOff>247650</xdr:colOff>
      <xdr:row>7</xdr:row>
      <xdr:rowOff>117809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5581650" cy="1175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7</xdr:col>
      <xdr:colOff>9525</xdr:colOff>
      <xdr:row>7</xdr:row>
      <xdr:rowOff>117809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76225"/>
          <a:ext cx="5514975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90" workbookViewId="0">
      <selection activeCell="H103" sqref="H103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5.5" customHeight="1" x14ac:dyDescent="0.25">
      <c r="A9" s="4" t="s">
        <v>0</v>
      </c>
      <c r="B9" s="102" t="s">
        <v>88</v>
      </c>
      <c r="C9" s="5"/>
      <c r="D9" s="289" t="s">
        <v>90</v>
      </c>
      <c r="E9" s="290"/>
      <c r="F9" s="125">
        <v>1200</v>
      </c>
    </row>
    <row r="10" spans="1:6" ht="15" customHeight="1" x14ac:dyDescent="0.25">
      <c r="A10" s="6" t="s">
        <v>1</v>
      </c>
      <c r="B10" s="102" t="s">
        <v>89</v>
      </c>
      <c r="C10" s="7"/>
      <c r="D10" s="291" t="s">
        <v>2</v>
      </c>
      <c r="E10" s="292"/>
      <c r="F10" s="104" t="s">
        <v>95</v>
      </c>
    </row>
    <row r="11" spans="1:6" ht="25.5" customHeight="1" x14ac:dyDescent="0.25">
      <c r="A11" s="6" t="s">
        <v>3</v>
      </c>
      <c r="B11" s="102" t="s">
        <v>4</v>
      </c>
      <c r="C11" s="7"/>
      <c r="D11" s="293" t="s">
        <v>91</v>
      </c>
      <c r="E11" s="294"/>
      <c r="F11" s="126">
        <v>9500</v>
      </c>
    </row>
    <row r="12" spans="1:6" ht="15" customHeight="1" x14ac:dyDescent="0.25">
      <c r="A12" s="6" t="s">
        <v>5</v>
      </c>
      <c r="B12" s="102" t="str">
        <f>'[1]Acelga crespa'!$C$9</f>
        <v>BIO BIO</v>
      </c>
      <c r="C12" s="7"/>
      <c r="D12" s="160" t="s">
        <v>6</v>
      </c>
      <c r="E12" s="160"/>
      <c r="F12" s="126">
        <f>F9*F11</f>
        <v>11400000</v>
      </c>
    </row>
    <row r="13" spans="1:6" ht="25.5" x14ac:dyDescent="0.25">
      <c r="A13" s="6" t="s">
        <v>7</v>
      </c>
      <c r="B13" s="101" t="str">
        <f>'[1]Acelga crespa'!$C$10</f>
        <v>CONCEPCION</v>
      </c>
      <c r="C13" s="7"/>
      <c r="D13" s="292" t="s">
        <v>8</v>
      </c>
      <c r="E13" s="292"/>
      <c r="F13" s="127" t="s">
        <v>92</v>
      </c>
    </row>
    <row r="14" spans="1:6" ht="25.5" x14ac:dyDescent="0.25">
      <c r="A14" s="6" t="s">
        <v>9</v>
      </c>
      <c r="B14" s="101" t="s">
        <v>62</v>
      </c>
      <c r="C14" s="7"/>
      <c r="D14" s="292" t="s">
        <v>10</v>
      </c>
      <c r="E14" s="292"/>
      <c r="F14" s="104" t="s">
        <v>93</v>
      </c>
    </row>
    <row r="15" spans="1:6" ht="26.25" thickBot="1" x14ac:dyDescent="0.3">
      <c r="A15" s="6" t="s">
        <v>11</v>
      </c>
      <c r="B15" s="103">
        <v>44166</v>
      </c>
      <c r="C15" s="7"/>
      <c r="D15" s="284" t="s">
        <v>12</v>
      </c>
      <c r="E15" s="284"/>
      <c r="F15" s="128" t="s">
        <v>94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5" t="s">
        <v>13</v>
      </c>
      <c r="B17" s="286"/>
      <c r="C17" s="286"/>
      <c r="D17" s="286"/>
      <c r="E17" s="286"/>
      <c r="F17" s="286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x14ac:dyDescent="0.25">
      <c r="A21" s="129" t="s">
        <v>96</v>
      </c>
      <c r="B21" s="130" t="s">
        <v>21</v>
      </c>
      <c r="C21" s="169">
        <v>1</v>
      </c>
      <c r="D21" s="130" t="s">
        <v>97</v>
      </c>
      <c r="E21" s="140">
        <v>25000</v>
      </c>
      <c r="F21" s="114">
        <f t="shared" ref="F21:F29" si="0">E21*C21</f>
        <v>25000</v>
      </c>
    </row>
    <row r="22" spans="1:6" x14ac:dyDescent="0.25">
      <c r="A22" s="131" t="s">
        <v>98</v>
      </c>
      <c r="B22" s="132" t="s">
        <v>21</v>
      </c>
      <c r="C22" s="170">
        <v>0.5</v>
      </c>
      <c r="D22" s="132" t="s">
        <v>65</v>
      </c>
      <c r="E22" s="120">
        <v>25000</v>
      </c>
      <c r="F22" s="115">
        <f t="shared" si="0"/>
        <v>12500</v>
      </c>
    </row>
    <row r="23" spans="1:6" x14ac:dyDescent="0.25">
      <c r="A23" s="131" t="s">
        <v>76</v>
      </c>
      <c r="B23" s="132" t="s">
        <v>21</v>
      </c>
      <c r="C23" s="170">
        <v>2</v>
      </c>
      <c r="D23" s="132" t="s">
        <v>65</v>
      </c>
      <c r="E23" s="120">
        <v>25000</v>
      </c>
      <c r="F23" s="115">
        <f t="shared" si="0"/>
        <v>50000</v>
      </c>
    </row>
    <row r="24" spans="1:6" x14ac:dyDescent="0.25">
      <c r="A24" s="131" t="s">
        <v>99</v>
      </c>
      <c r="B24" s="132" t="s">
        <v>21</v>
      </c>
      <c r="C24" s="170">
        <v>6</v>
      </c>
      <c r="D24" s="132" t="s">
        <v>65</v>
      </c>
      <c r="E24" s="120">
        <v>25000</v>
      </c>
      <c r="F24" s="115">
        <f t="shared" si="0"/>
        <v>150000</v>
      </c>
    </row>
    <row r="25" spans="1:6" x14ac:dyDescent="0.25">
      <c r="A25" s="131" t="s">
        <v>100</v>
      </c>
      <c r="B25" s="132" t="s">
        <v>21</v>
      </c>
      <c r="C25" s="170">
        <v>4</v>
      </c>
      <c r="D25" s="132" t="s">
        <v>65</v>
      </c>
      <c r="E25" s="120">
        <v>25000</v>
      </c>
      <c r="F25" s="115">
        <f t="shared" si="0"/>
        <v>100000</v>
      </c>
    </row>
    <row r="26" spans="1:6" x14ac:dyDescent="0.25">
      <c r="A26" s="131" t="s">
        <v>73</v>
      </c>
      <c r="B26" s="132" t="s">
        <v>21</v>
      </c>
      <c r="C26" s="170">
        <v>15</v>
      </c>
      <c r="D26" s="132" t="s">
        <v>65</v>
      </c>
      <c r="E26" s="120">
        <v>25000</v>
      </c>
      <c r="F26" s="115">
        <f t="shared" si="0"/>
        <v>375000</v>
      </c>
    </row>
    <row r="27" spans="1:6" x14ac:dyDescent="0.25">
      <c r="A27" s="131" t="s">
        <v>96</v>
      </c>
      <c r="B27" s="132" t="s">
        <v>21</v>
      </c>
      <c r="C27" s="170">
        <v>1</v>
      </c>
      <c r="D27" s="132" t="s">
        <v>65</v>
      </c>
      <c r="E27" s="120">
        <v>25000</v>
      </c>
      <c r="F27" s="115">
        <f t="shared" si="0"/>
        <v>25000</v>
      </c>
    </row>
    <row r="28" spans="1:6" x14ac:dyDescent="0.25">
      <c r="A28" s="131" t="s">
        <v>101</v>
      </c>
      <c r="B28" s="132" t="s">
        <v>21</v>
      </c>
      <c r="C28" s="170">
        <v>2</v>
      </c>
      <c r="D28" s="132" t="s">
        <v>65</v>
      </c>
      <c r="E28" s="120">
        <v>25000</v>
      </c>
      <c r="F28" s="115">
        <f t="shared" si="0"/>
        <v>50000</v>
      </c>
    </row>
    <row r="29" spans="1:6" x14ac:dyDescent="0.25">
      <c r="A29" s="131" t="s">
        <v>102</v>
      </c>
      <c r="B29" s="132" t="s">
        <v>21</v>
      </c>
      <c r="C29" s="170">
        <v>10</v>
      </c>
      <c r="D29" s="132" t="s">
        <v>103</v>
      </c>
      <c r="E29" s="120">
        <v>25000</v>
      </c>
      <c r="F29" s="115">
        <f t="shared" si="0"/>
        <v>250000</v>
      </c>
    </row>
    <row r="30" spans="1:6" ht="15.75" thickBot="1" x14ac:dyDescent="0.3">
      <c r="A30" s="135" t="s">
        <v>104</v>
      </c>
      <c r="B30" s="136" t="s">
        <v>21</v>
      </c>
      <c r="C30" s="171">
        <v>5</v>
      </c>
      <c r="D30" s="136" t="s">
        <v>103</v>
      </c>
      <c r="E30" s="121">
        <v>25000</v>
      </c>
      <c r="F30" s="116">
        <f>E30*C30</f>
        <v>125000</v>
      </c>
    </row>
    <row r="31" spans="1:6" x14ac:dyDescent="0.25">
      <c r="A31" s="20" t="s">
        <v>22</v>
      </c>
      <c r="B31" s="21"/>
      <c r="C31" s="21"/>
      <c r="D31" s="21"/>
      <c r="E31" s="22"/>
      <c r="F31" s="23">
        <f>SUM(F21:F30)</f>
        <v>1162500</v>
      </c>
    </row>
    <row r="32" spans="1:6" x14ac:dyDescent="0.25">
      <c r="A32" s="13"/>
      <c r="B32" s="15"/>
      <c r="C32" s="15"/>
      <c r="D32" s="15"/>
      <c r="E32" s="24"/>
      <c r="F32" s="24"/>
    </row>
    <row r="33" spans="1:6" x14ac:dyDescent="0.25">
      <c r="A33" s="25" t="s">
        <v>23</v>
      </c>
      <c r="B33" s="26"/>
      <c r="C33" s="27"/>
      <c r="D33" s="27"/>
      <c r="E33" s="28"/>
      <c r="F33" s="28"/>
    </row>
    <row r="34" spans="1:6" ht="24.75" thickBot="1" x14ac:dyDescent="0.3">
      <c r="A34" s="147" t="s">
        <v>15</v>
      </c>
      <c r="B34" s="148" t="s">
        <v>16</v>
      </c>
      <c r="C34" s="148" t="s">
        <v>17</v>
      </c>
      <c r="D34" s="147" t="s">
        <v>18</v>
      </c>
      <c r="E34" s="148" t="s">
        <v>19</v>
      </c>
      <c r="F34" s="147" t="s">
        <v>20</v>
      </c>
    </row>
    <row r="35" spans="1:6" x14ac:dyDescent="0.25">
      <c r="A35" s="129" t="s">
        <v>26</v>
      </c>
      <c r="B35" s="130" t="s">
        <v>63</v>
      </c>
      <c r="C35" s="169">
        <v>1</v>
      </c>
      <c r="D35" s="130" t="s">
        <v>97</v>
      </c>
      <c r="E35" s="140">
        <v>35000</v>
      </c>
      <c r="F35" s="114">
        <f t="shared" ref="F35:F36" si="1">E35*C35</f>
        <v>35000</v>
      </c>
    </row>
    <row r="36" spans="1:6" ht="15.75" thickBot="1" x14ac:dyDescent="0.3">
      <c r="A36" s="135" t="s">
        <v>105</v>
      </c>
      <c r="B36" s="136" t="s">
        <v>63</v>
      </c>
      <c r="C36" s="172">
        <v>2</v>
      </c>
      <c r="D36" s="136" t="s">
        <v>97</v>
      </c>
      <c r="E36" s="121">
        <v>35000</v>
      </c>
      <c r="F36" s="116">
        <f t="shared" si="1"/>
        <v>70000</v>
      </c>
    </row>
    <row r="37" spans="1:6" x14ac:dyDescent="0.25">
      <c r="A37" s="149" t="s">
        <v>24</v>
      </c>
      <c r="B37" s="150"/>
      <c r="C37" s="150"/>
      <c r="D37" s="150"/>
      <c r="E37" s="151"/>
      <c r="F37" s="152">
        <f>SUM(F35:F36)</f>
        <v>105000</v>
      </c>
    </row>
    <row r="38" spans="1:6" x14ac:dyDescent="0.25">
      <c r="A38" s="29"/>
      <c r="B38" s="30"/>
      <c r="C38" s="30"/>
      <c r="D38" s="30"/>
      <c r="E38" s="31"/>
      <c r="F38" s="31"/>
    </row>
    <row r="39" spans="1:6" x14ac:dyDescent="0.25">
      <c r="A39" s="25" t="s">
        <v>25</v>
      </c>
      <c r="B39" s="26"/>
      <c r="C39" s="27"/>
      <c r="D39" s="27"/>
      <c r="E39" s="28"/>
      <c r="F39" s="28"/>
    </row>
    <row r="40" spans="1:6" ht="24.75" thickBot="1" x14ac:dyDescent="0.3">
      <c r="A40" s="32" t="s">
        <v>15</v>
      </c>
      <c r="B40" s="32" t="s">
        <v>16</v>
      </c>
      <c r="C40" s="32" t="s">
        <v>17</v>
      </c>
      <c r="D40" s="32" t="s">
        <v>18</v>
      </c>
      <c r="E40" s="33" t="s">
        <v>19</v>
      </c>
      <c r="F40" s="32" t="s">
        <v>20</v>
      </c>
    </row>
    <row r="41" spans="1:6" x14ac:dyDescent="0.25">
      <c r="A41" s="161"/>
      <c r="B41" s="113"/>
      <c r="C41" s="162"/>
      <c r="D41" s="113"/>
      <c r="E41" s="145"/>
      <c r="F41" s="165"/>
    </row>
    <row r="42" spans="1:6" x14ac:dyDescent="0.25">
      <c r="A42" s="108"/>
      <c r="B42" s="105"/>
      <c r="C42" s="163"/>
      <c r="D42" s="105"/>
      <c r="E42" s="134"/>
      <c r="F42" s="166"/>
    </row>
    <row r="43" spans="1:6" ht="15.75" thickBot="1" x14ac:dyDescent="0.3">
      <c r="A43" s="109"/>
      <c r="B43" s="110"/>
      <c r="C43" s="164"/>
      <c r="D43" s="110"/>
      <c r="E43" s="137"/>
      <c r="F43" s="167"/>
    </row>
    <row r="44" spans="1:6" x14ac:dyDescent="0.25">
      <c r="A44" s="34" t="s">
        <v>27</v>
      </c>
      <c r="B44" s="35"/>
      <c r="C44" s="35"/>
      <c r="D44" s="35"/>
      <c r="E44" s="36"/>
      <c r="F44" s="37">
        <f>SUM(F41:F43)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38" t="s">
        <v>76</v>
      </c>
      <c r="B48" s="139" t="s">
        <v>71</v>
      </c>
      <c r="C48" s="169">
        <v>20</v>
      </c>
      <c r="D48" s="130" t="s">
        <v>65</v>
      </c>
      <c r="E48" s="140">
        <v>65000</v>
      </c>
      <c r="F48" s="141">
        <f t="shared" ref="F48:F55" si="2">E48*C48</f>
        <v>1300000</v>
      </c>
    </row>
    <row r="49" spans="1:6" x14ac:dyDescent="0.25">
      <c r="A49" s="173" t="s">
        <v>32</v>
      </c>
      <c r="B49" s="174"/>
      <c r="C49" s="175"/>
      <c r="D49" s="133"/>
      <c r="E49" s="176"/>
      <c r="F49" s="156"/>
    </row>
    <row r="50" spans="1:6" x14ac:dyDescent="0.25">
      <c r="A50" s="142" t="s">
        <v>67</v>
      </c>
      <c r="B50" s="143" t="s">
        <v>34</v>
      </c>
      <c r="C50" s="106">
        <v>200</v>
      </c>
      <c r="D50" s="132" t="s">
        <v>106</v>
      </c>
      <c r="E50" s="120">
        <v>350</v>
      </c>
      <c r="F50" s="107">
        <f t="shared" si="2"/>
        <v>70000</v>
      </c>
    </row>
    <row r="51" spans="1:6" x14ac:dyDescent="0.25">
      <c r="A51" s="142" t="s">
        <v>107</v>
      </c>
      <c r="B51" s="143" t="s">
        <v>34</v>
      </c>
      <c r="C51" s="106">
        <v>200</v>
      </c>
      <c r="D51" s="132" t="s">
        <v>108</v>
      </c>
      <c r="E51" s="120">
        <v>260</v>
      </c>
      <c r="F51" s="107">
        <f t="shared" si="2"/>
        <v>52000</v>
      </c>
    </row>
    <row r="52" spans="1:6" x14ac:dyDescent="0.25">
      <c r="A52" s="177" t="s">
        <v>36</v>
      </c>
      <c r="B52" s="143"/>
      <c r="C52" s="106"/>
      <c r="D52" s="132"/>
      <c r="E52" s="120"/>
      <c r="F52" s="107"/>
    </row>
    <row r="53" spans="1:6" x14ac:dyDescent="0.25">
      <c r="A53" s="146" t="s">
        <v>75</v>
      </c>
      <c r="B53" s="143" t="s">
        <v>68</v>
      </c>
      <c r="C53" s="106">
        <v>0.8</v>
      </c>
      <c r="D53" s="132" t="s">
        <v>74</v>
      </c>
      <c r="E53" s="120">
        <v>62600</v>
      </c>
      <c r="F53" s="107">
        <f t="shared" si="2"/>
        <v>50080</v>
      </c>
    </row>
    <row r="54" spans="1:6" x14ac:dyDescent="0.25">
      <c r="A54" s="146" t="s">
        <v>109</v>
      </c>
      <c r="B54" s="143" t="s">
        <v>68</v>
      </c>
      <c r="C54" s="106">
        <v>0.2</v>
      </c>
      <c r="D54" s="132" t="s">
        <v>74</v>
      </c>
      <c r="E54" s="120">
        <v>27300</v>
      </c>
      <c r="F54" s="107">
        <f t="shared" si="2"/>
        <v>5460</v>
      </c>
    </row>
    <row r="55" spans="1:6" ht="15.75" thickBot="1" x14ac:dyDescent="0.3">
      <c r="A55" s="178" t="s">
        <v>110</v>
      </c>
      <c r="B55" s="144" t="s">
        <v>34</v>
      </c>
      <c r="C55" s="172">
        <v>2</v>
      </c>
      <c r="D55" s="136" t="s">
        <v>74</v>
      </c>
      <c r="E55" s="121">
        <v>24500</v>
      </c>
      <c r="F55" s="111">
        <f t="shared" si="2"/>
        <v>49000</v>
      </c>
    </row>
    <row r="56" spans="1:6" x14ac:dyDescent="0.25">
      <c r="A56" s="38" t="s">
        <v>35</v>
      </c>
      <c r="B56" s="39"/>
      <c r="C56" s="39"/>
      <c r="D56" s="39"/>
      <c r="E56" s="40"/>
      <c r="F56" s="41">
        <f>SUM(F48:F55)</f>
        <v>1526540</v>
      </c>
    </row>
    <row r="57" spans="1:6" x14ac:dyDescent="0.25">
      <c r="A57" s="29"/>
      <c r="B57" s="30"/>
      <c r="C57" s="30"/>
      <c r="D57" s="42"/>
      <c r="E57" s="31"/>
      <c r="F57" s="31"/>
    </row>
    <row r="58" spans="1:6" x14ac:dyDescent="0.25">
      <c r="A58" s="25" t="s">
        <v>36</v>
      </c>
      <c r="B58" s="26"/>
      <c r="C58" s="27"/>
      <c r="D58" s="27"/>
      <c r="E58" s="28"/>
      <c r="F58" s="28"/>
    </row>
    <row r="59" spans="1:6" ht="24.75" thickBot="1" x14ac:dyDescent="0.3">
      <c r="A59" s="32" t="s">
        <v>37</v>
      </c>
      <c r="B59" s="33" t="s">
        <v>30</v>
      </c>
      <c r="C59" s="33" t="s">
        <v>31</v>
      </c>
      <c r="D59" s="32" t="s">
        <v>18</v>
      </c>
      <c r="E59" s="33" t="s">
        <v>19</v>
      </c>
      <c r="F59" s="32" t="s">
        <v>20</v>
      </c>
    </row>
    <row r="60" spans="1:6" ht="15.75" thickBot="1" x14ac:dyDescent="0.3">
      <c r="A60" s="122"/>
      <c r="B60" s="123"/>
      <c r="C60" s="123"/>
      <c r="D60" s="123"/>
      <c r="E60" s="168"/>
      <c r="F60" s="124"/>
    </row>
    <row r="61" spans="1:6" x14ac:dyDescent="0.25">
      <c r="A61" s="43" t="s">
        <v>38</v>
      </c>
      <c r="B61" s="44"/>
      <c r="C61" s="44"/>
      <c r="D61" s="44"/>
      <c r="E61" s="45"/>
      <c r="F61" s="46">
        <f>SUM(F60:F60)</f>
        <v>0</v>
      </c>
    </row>
    <row r="62" spans="1:6" x14ac:dyDescent="0.25">
      <c r="A62" s="60"/>
      <c r="B62" s="60"/>
      <c r="C62" s="60"/>
      <c r="D62" s="60"/>
      <c r="E62" s="61"/>
      <c r="F62" s="61"/>
    </row>
    <row r="63" spans="1:6" x14ac:dyDescent="0.25">
      <c r="A63" s="62" t="s">
        <v>39</v>
      </c>
      <c r="B63" s="63"/>
      <c r="C63" s="63"/>
      <c r="D63" s="63"/>
      <c r="E63" s="63"/>
      <c r="F63" s="64">
        <f>F31+F37+F44+F56+F61</f>
        <v>2794040</v>
      </c>
    </row>
    <row r="64" spans="1:6" x14ac:dyDescent="0.25">
      <c r="A64" s="65" t="s">
        <v>40</v>
      </c>
      <c r="B64" s="48"/>
      <c r="C64" s="48"/>
      <c r="D64" s="48"/>
      <c r="E64" s="48"/>
      <c r="F64" s="66">
        <f>F63*0.05</f>
        <v>139702</v>
      </c>
    </row>
    <row r="65" spans="1:6" x14ac:dyDescent="0.25">
      <c r="A65" s="67" t="s">
        <v>41</v>
      </c>
      <c r="B65" s="47"/>
      <c r="C65" s="47"/>
      <c r="D65" s="47"/>
      <c r="E65" s="47"/>
      <c r="F65" s="68">
        <f>F64+F63</f>
        <v>2933742</v>
      </c>
    </row>
    <row r="66" spans="1:6" x14ac:dyDescent="0.25">
      <c r="A66" s="65" t="s">
        <v>42</v>
      </c>
      <c r="B66" s="48"/>
      <c r="C66" s="48"/>
      <c r="D66" s="48"/>
      <c r="E66" s="48"/>
      <c r="F66" s="66">
        <f>F12</f>
        <v>11400000</v>
      </c>
    </row>
    <row r="67" spans="1:6" x14ac:dyDescent="0.25">
      <c r="A67" s="69" t="s">
        <v>43</v>
      </c>
      <c r="B67" s="70"/>
      <c r="C67" s="70"/>
      <c r="D67" s="70"/>
      <c r="E67" s="70"/>
      <c r="F67" s="71">
        <f>F66-F65</f>
        <v>8466258</v>
      </c>
    </row>
    <row r="68" spans="1:6" x14ac:dyDescent="0.25">
      <c r="A68" s="58" t="s">
        <v>44</v>
      </c>
      <c r="B68" s="59"/>
      <c r="C68" s="59"/>
      <c r="D68" s="59"/>
      <c r="E68" s="59"/>
      <c r="F68" s="55"/>
    </row>
    <row r="69" spans="1:6" ht="15.75" thickBot="1" x14ac:dyDescent="0.3">
      <c r="A69" s="72"/>
      <c r="B69" s="59"/>
      <c r="C69" s="59"/>
      <c r="D69" s="59"/>
      <c r="E69" s="59"/>
      <c r="F69" s="55"/>
    </row>
    <row r="70" spans="1:6" x14ac:dyDescent="0.25">
      <c r="A70" s="84" t="s">
        <v>45</v>
      </c>
      <c r="B70" s="85"/>
      <c r="C70" s="85"/>
      <c r="D70" s="85"/>
      <c r="E70" s="86"/>
      <c r="F70" s="55"/>
    </row>
    <row r="71" spans="1:6" x14ac:dyDescent="0.25">
      <c r="A71" s="87" t="s">
        <v>46</v>
      </c>
      <c r="B71" s="57"/>
      <c r="C71" s="57"/>
      <c r="D71" s="57"/>
      <c r="E71" s="88"/>
      <c r="F71" s="55"/>
    </row>
    <row r="72" spans="1:6" x14ac:dyDescent="0.25">
      <c r="A72" s="87" t="s">
        <v>47</v>
      </c>
      <c r="B72" s="57"/>
      <c r="C72" s="57"/>
      <c r="D72" s="57"/>
      <c r="E72" s="88"/>
      <c r="F72" s="55"/>
    </row>
    <row r="73" spans="1:6" x14ac:dyDescent="0.25">
      <c r="A73" s="87" t="s">
        <v>48</v>
      </c>
      <c r="B73" s="57"/>
      <c r="C73" s="57"/>
      <c r="D73" s="57"/>
      <c r="E73" s="88"/>
      <c r="F73" s="55"/>
    </row>
    <row r="74" spans="1:6" x14ac:dyDescent="0.25">
      <c r="A74" s="87" t="s">
        <v>49</v>
      </c>
      <c r="B74" s="57"/>
      <c r="C74" s="57"/>
      <c r="D74" s="57"/>
      <c r="E74" s="88"/>
      <c r="F74" s="55"/>
    </row>
    <row r="75" spans="1:6" x14ac:dyDescent="0.25">
      <c r="A75" s="87" t="s">
        <v>50</v>
      </c>
      <c r="B75" s="57"/>
      <c r="C75" s="57"/>
      <c r="D75" s="57"/>
      <c r="E75" s="88"/>
      <c r="F75" s="55"/>
    </row>
    <row r="76" spans="1:6" ht="15.75" thickBot="1" x14ac:dyDescent="0.3">
      <c r="A76" s="89" t="s">
        <v>51</v>
      </c>
      <c r="B76" s="90"/>
      <c r="C76" s="90"/>
      <c r="D76" s="90"/>
      <c r="E76" s="91"/>
      <c r="F76" s="55"/>
    </row>
    <row r="77" spans="1:6" x14ac:dyDescent="0.25">
      <c r="A77" s="82"/>
      <c r="B77" s="57"/>
      <c r="C77" s="57"/>
      <c r="D77" s="57"/>
      <c r="E77" s="57"/>
      <c r="F77" s="55"/>
    </row>
    <row r="78" spans="1:6" ht="15.75" thickBot="1" x14ac:dyDescent="0.3">
      <c r="A78" s="287" t="s">
        <v>52</v>
      </c>
      <c r="B78" s="288"/>
      <c r="C78" s="81"/>
      <c r="D78" s="49"/>
      <c r="E78" s="49"/>
      <c r="F78" s="55"/>
    </row>
    <row r="79" spans="1:6" x14ac:dyDescent="0.25">
      <c r="A79" s="74" t="s">
        <v>37</v>
      </c>
      <c r="B79" s="50" t="s">
        <v>53</v>
      </c>
      <c r="C79" s="75" t="s">
        <v>54</v>
      </c>
      <c r="D79" s="49"/>
      <c r="E79" s="49"/>
      <c r="F79" s="55"/>
    </row>
    <row r="80" spans="1:6" x14ac:dyDescent="0.25">
      <c r="A80" s="76" t="s">
        <v>55</v>
      </c>
      <c r="B80" s="51">
        <f>F31</f>
        <v>1162500</v>
      </c>
      <c r="C80" s="77">
        <f>(B80/B86)</f>
        <v>0.39625161312753471</v>
      </c>
      <c r="D80" s="49"/>
      <c r="E80" s="49"/>
      <c r="F80" s="55"/>
    </row>
    <row r="81" spans="1:6" x14ac:dyDescent="0.25">
      <c r="A81" s="76" t="s">
        <v>56</v>
      </c>
      <c r="B81" s="112">
        <f>F37</f>
        <v>105000</v>
      </c>
      <c r="C81" s="77">
        <f>B81/B86</f>
        <v>3.5790468282487005E-2</v>
      </c>
      <c r="D81" s="49"/>
      <c r="E81" s="49"/>
      <c r="F81" s="55"/>
    </row>
    <row r="82" spans="1:6" x14ac:dyDescent="0.25">
      <c r="A82" s="76" t="s">
        <v>57</v>
      </c>
      <c r="B82" s="51">
        <f>F44</f>
        <v>0</v>
      </c>
      <c r="C82" s="77">
        <f>(B82/B86)</f>
        <v>0</v>
      </c>
      <c r="D82" s="49"/>
      <c r="E82" s="49"/>
      <c r="F82" s="55"/>
    </row>
    <row r="83" spans="1:6" x14ac:dyDescent="0.25">
      <c r="A83" s="76" t="s">
        <v>29</v>
      </c>
      <c r="B83" s="51">
        <f>F56</f>
        <v>1526540</v>
      </c>
      <c r="C83" s="77">
        <f>(B83/B86)</f>
        <v>0.52033887097093068</v>
      </c>
      <c r="D83" s="49"/>
      <c r="E83" s="49"/>
      <c r="F83" s="55"/>
    </row>
    <row r="84" spans="1:6" x14ac:dyDescent="0.25">
      <c r="A84" s="76" t="s">
        <v>58</v>
      </c>
      <c r="B84" s="52">
        <f>F61</f>
        <v>0</v>
      </c>
      <c r="C84" s="77">
        <f>(B84/B86)</f>
        <v>0</v>
      </c>
      <c r="D84" s="54"/>
      <c r="E84" s="54"/>
      <c r="F84" s="55"/>
    </row>
    <row r="85" spans="1:6" x14ac:dyDescent="0.25">
      <c r="A85" s="76" t="s">
        <v>59</v>
      </c>
      <c r="B85" s="52">
        <f>F64</f>
        <v>139702</v>
      </c>
      <c r="C85" s="77">
        <f>(B85/B86)</f>
        <v>4.7619047619047616E-2</v>
      </c>
      <c r="D85" s="54"/>
      <c r="E85" s="54"/>
      <c r="F85" s="55"/>
    </row>
    <row r="86" spans="1:6" ht="15.75" thickBot="1" x14ac:dyDescent="0.3">
      <c r="A86" s="78" t="s">
        <v>60</v>
      </c>
      <c r="B86" s="79">
        <f>SUM(B80:B85)</f>
        <v>2933742</v>
      </c>
      <c r="C86" s="80">
        <f>SUM(C80:C85)</f>
        <v>1</v>
      </c>
      <c r="D86" s="54"/>
      <c r="E86" s="54"/>
      <c r="F86" s="55"/>
    </row>
    <row r="87" spans="1:6" x14ac:dyDescent="0.25">
      <c r="A87" s="72"/>
      <c r="B87" s="59"/>
      <c r="C87" s="59"/>
      <c r="D87" s="59"/>
      <c r="E87" s="59"/>
      <c r="F87" s="55"/>
    </row>
    <row r="88" spans="1:6" x14ac:dyDescent="0.25">
      <c r="A88" s="73"/>
      <c r="B88" s="59"/>
      <c r="C88" s="59"/>
      <c r="D88" s="59"/>
      <c r="E88" s="59"/>
      <c r="F88" s="55"/>
    </row>
    <row r="89" spans="1:6" ht="15.75" thickBot="1" x14ac:dyDescent="0.3">
      <c r="A89" s="93"/>
      <c r="B89" s="94" t="s">
        <v>87</v>
      </c>
      <c r="C89" s="95"/>
      <c r="D89" s="96"/>
      <c r="E89" s="53"/>
      <c r="F89" s="55"/>
    </row>
    <row r="90" spans="1:6" x14ac:dyDescent="0.25">
      <c r="A90" s="97" t="s">
        <v>69</v>
      </c>
      <c r="B90" s="98">
        <v>1100</v>
      </c>
      <c r="C90" s="98">
        <v>1200</v>
      </c>
      <c r="D90" s="99">
        <v>1300</v>
      </c>
      <c r="E90" s="92"/>
      <c r="F90" s="56"/>
    </row>
    <row r="91" spans="1:6" ht="15.75" thickBot="1" x14ac:dyDescent="0.3">
      <c r="A91" s="78" t="s">
        <v>70</v>
      </c>
      <c r="B91" s="79">
        <f>(F65/B90)</f>
        <v>2667.0381818181818</v>
      </c>
      <c r="C91" s="79">
        <f>(F65/C90)</f>
        <v>2444.7849999999999</v>
      </c>
      <c r="D91" s="100">
        <f>(F65/D90)</f>
        <v>2256.7246153846154</v>
      </c>
      <c r="E91" s="92"/>
      <c r="F91" s="56"/>
    </row>
    <row r="92" spans="1:6" x14ac:dyDescent="0.25">
      <c r="A92" s="83" t="s">
        <v>61</v>
      </c>
      <c r="B92" s="57"/>
      <c r="C92" s="57"/>
      <c r="D92" s="57"/>
      <c r="E92" s="57"/>
      <c r="F92" s="57"/>
    </row>
  </sheetData>
  <mergeCells count="8">
    <mergeCell ref="D15:E15"/>
    <mergeCell ref="A17:F17"/>
    <mergeCell ref="A78:B78"/>
    <mergeCell ref="D9:E9"/>
    <mergeCell ref="D10:E10"/>
    <mergeCell ref="D11:E11"/>
    <mergeCell ref="D13:E13"/>
    <mergeCell ref="D14:E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F58" sqref="F58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8.5" customHeight="1" x14ac:dyDescent="0.25">
      <c r="A9" s="4" t="s">
        <v>0</v>
      </c>
      <c r="B9" s="117" t="s">
        <v>111</v>
      </c>
      <c r="C9" s="5"/>
      <c r="D9" s="295" t="s">
        <v>112</v>
      </c>
      <c r="E9" s="296"/>
      <c r="F9" s="125">
        <v>500</v>
      </c>
    </row>
    <row r="10" spans="1:6" ht="15" customHeight="1" x14ac:dyDescent="0.25">
      <c r="A10" s="6" t="s">
        <v>1</v>
      </c>
      <c r="B10" s="118" t="s">
        <v>80</v>
      </c>
      <c r="C10" s="7"/>
      <c r="D10" s="297" t="s">
        <v>2</v>
      </c>
      <c r="E10" s="298"/>
      <c r="F10" s="104" t="s">
        <v>82</v>
      </c>
    </row>
    <row r="11" spans="1:6" ht="27" customHeight="1" x14ac:dyDescent="0.25">
      <c r="A11" s="6" t="s">
        <v>3</v>
      </c>
      <c r="B11" s="102" t="s">
        <v>4</v>
      </c>
      <c r="C11" s="7"/>
      <c r="D11" s="299" t="s">
        <v>113</v>
      </c>
      <c r="E11" s="298"/>
      <c r="F11" s="126">
        <v>4000</v>
      </c>
    </row>
    <row r="12" spans="1:6" x14ac:dyDescent="0.25">
      <c r="A12" s="6" t="s">
        <v>5</v>
      </c>
      <c r="B12" s="102" t="str">
        <f>'[1]Acelga crespa'!$C$9</f>
        <v>BIO BIO</v>
      </c>
      <c r="C12" s="7"/>
      <c r="D12" s="179" t="s">
        <v>6</v>
      </c>
      <c r="E12" s="180"/>
      <c r="F12" s="126">
        <f>F9*F11</f>
        <v>2000000</v>
      </c>
    </row>
    <row r="13" spans="1:6" ht="25.5" x14ac:dyDescent="0.25">
      <c r="A13" s="6" t="s">
        <v>7</v>
      </c>
      <c r="B13" s="101" t="str">
        <f>'[1]Acelga crespa'!$C$10</f>
        <v>CONCEPCION</v>
      </c>
      <c r="C13" s="7"/>
      <c r="D13" s="299" t="s">
        <v>8</v>
      </c>
      <c r="E13" s="298"/>
      <c r="F13" s="127" t="s">
        <v>114</v>
      </c>
    </row>
    <row r="14" spans="1:6" ht="25.5" x14ac:dyDescent="0.25">
      <c r="A14" s="6" t="s">
        <v>9</v>
      </c>
      <c r="B14" s="101" t="s">
        <v>62</v>
      </c>
      <c r="C14" s="7"/>
      <c r="D14" s="299" t="s">
        <v>10</v>
      </c>
      <c r="E14" s="298"/>
      <c r="F14" s="181" t="s">
        <v>81</v>
      </c>
    </row>
    <row r="15" spans="1:6" ht="26.25" thickBot="1" x14ac:dyDescent="0.3">
      <c r="A15" s="6" t="s">
        <v>11</v>
      </c>
      <c r="B15" s="103">
        <v>44166</v>
      </c>
      <c r="C15" s="7"/>
      <c r="D15" s="300" t="s">
        <v>12</v>
      </c>
      <c r="E15" s="301"/>
      <c r="F15" s="159" t="s">
        <v>79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5" t="s">
        <v>13</v>
      </c>
      <c r="B17" s="286"/>
      <c r="C17" s="286"/>
      <c r="D17" s="286"/>
      <c r="E17" s="286"/>
      <c r="F17" s="286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" x14ac:dyDescent="0.25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5.75" thickBot="1" x14ac:dyDescent="0.3">
      <c r="A21" s="182" t="s">
        <v>83</v>
      </c>
      <c r="B21" s="183" t="s">
        <v>21</v>
      </c>
      <c r="C21" s="183">
        <v>2</v>
      </c>
      <c r="D21" s="183" t="s">
        <v>115</v>
      </c>
      <c r="E21" s="184">
        <v>25000</v>
      </c>
      <c r="F21" s="111">
        <f t="shared" ref="F21:F22" si="0">E21*C21</f>
        <v>50000</v>
      </c>
    </row>
    <row r="22" spans="1:6" ht="15.75" thickBot="1" x14ac:dyDescent="0.3">
      <c r="A22" s="185" t="s">
        <v>116</v>
      </c>
      <c r="B22" s="158" t="s">
        <v>21</v>
      </c>
      <c r="C22" s="158">
        <v>6</v>
      </c>
      <c r="D22" s="158" t="s">
        <v>86</v>
      </c>
      <c r="E22" s="186">
        <v>25000</v>
      </c>
      <c r="F22" s="111">
        <f t="shared" si="0"/>
        <v>150000</v>
      </c>
    </row>
    <row r="23" spans="1:6" x14ac:dyDescent="0.25">
      <c r="A23" s="20" t="s">
        <v>22</v>
      </c>
      <c r="B23" s="21"/>
      <c r="C23" s="21"/>
      <c r="D23" s="21"/>
      <c r="E23" s="22"/>
      <c r="F23" s="23">
        <f>SUM(F21:F22)</f>
        <v>200000</v>
      </c>
    </row>
    <row r="24" spans="1:6" x14ac:dyDescent="0.25">
      <c r="A24" s="13"/>
      <c r="B24" s="15"/>
      <c r="C24" s="15"/>
      <c r="D24" s="15"/>
      <c r="E24" s="24"/>
      <c r="F24" s="24"/>
    </row>
    <row r="25" spans="1:6" x14ac:dyDescent="0.25">
      <c r="A25" s="25" t="s">
        <v>23</v>
      </c>
      <c r="B25" s="26"/>
      <c r="C25" s="27"/>
      <c r="D25" s="27"/>
      <c r="E25" s="28"/>
      <c r="F25" s="28"/>
    </row>
    <row r="26" spans="1:6" ht="24.75" thickBot="1" x14ac:dyDescent="0.3">
      <c r="A26" s="147" t="s">
        <v>15</v>
      </c>
      <c r="B26" s="148" t="s">
        <v>16</v>
      </c>
      <c r="C26" s="148" t="s">
        <v>17</v>
      </c>
      <c r="D26" s="147" t="s">
        <v>18</v>
      </c>
      <c r="E26" s="148" t="s">
        <v>19</v>
      </c>
      <c r="F26" s="147" t="s">
        <v>20</v>
      </c>
    </row>
    <row r="27" spans="1:6" x14ac:dyDescent="0.25">
      <c r="A27" s="129"/>
      <c r="B27" s="130"/>
      <c r="C27" s="169"/>
      <c r="D27" s="130"/>
      <c r="E27" s="140"/>
      <c r="F27" s="114"/>
    </row>
    <row r="28" spans="1:6" ht="15.75" thickBot="1" x14ac:dyDescent="0.3">
      <c r="A28" s="135"/>
      <c r="B28" s="136"/>
      <c r="C28" s="172"/>
      <c r="D28" s="136"/>
      <c r="E28" s="121"/>
      <c r="F28" s="116"/>
    </row>
    <row r="29" spans="1:6" x14ac:dyDescent="0.25">
      <c r="A29" s="149" t="s">
        <v>24</v>
      </c>
      <c r="B29" s="150"/>
      <c r="C29" s="150"/>
      <c r="D29" s="150"/>
      <c r="E29" s="151"/>
      <c r="F29" s="152">
        <f>SUM(F27:F28)</f>
        <v>0</v>
      </c>
    </row>
    <row r="30" spans="1:6" x14ac:dyDescent="0.25">
      <c r="A30" s="29"/>
      <c r="B30" s="30"/>
      <c r="C30" s="30"/>
      <c r="D30" s="30"/>
      <c r="E30" s="31"/>
      <c r="F30" s="31"/>
    </row>
    <row r="31" spans="1:6" x14ac:dyDescent="0.25">
      <c r="A31" s="25" t="s">
        <v>25</v>
      </c>
      <c r="B31" s="26"/>
      <c r="C31" s="27"/>
      <c r="D31" s="27"/>
      <c r="E31" s="28"/>
      <c r="F31" s="28"/>
    </row>
    <row r="32" spans="1:6" ht="24.75" thickBot="1" x14ac:dyDescent="0.3">
      <c r="A32" s="32" t="s">
        <v>15</v>
      </c>
      <c r="B32" s="32" t="s">
        <v>16</v>
      </c>
      <c r="C32" s="32" t="s">
        <v>17</v>
      </c>
      <c r="D32" s="32" t="s">
        <v>18</v>
      </c>
      <c r="E32" s="33" t="s">
        <v>19</v>
      </c>
      <c r="F32" s="32" t="s">
        <v>20</v>
      </c>
    </row>
    <row r="33" spans="1:6" x14ac:dyDescent="0.25">
      <c r="A33" s="187" t="s">
        <v>117</v>
      </c>
      <c r="B33" s="157" t="s">
        <v>118</v>
      </c>
      <c r="C33" s="157">
        <v>2</v>
      </c>
      <c r="D33" s="119" t="s">
        <v>77</v>
      </c>
      <c r="E33" s="188">
        <v>40000</v>
      </c>
      <c r="F33" s="189">
        <f>C33*E33</f>
        <v>80000</v>
      </c>
    </row>
    <row r="34" spans="1:6" x14ac:dyDescent="0.25">
      <c r="A34" s="190" t="s">
        <v>119</v>
      </c>
      <c r="B34" s="119" t="s">
        <v>118</v>
      </c>
      <c r="C34" s="119">
        <v>1</v>
      </c>
      <c r="D34" s="119" t="s">
        <v>77</v>
      </c>
      <c r="E34" s="191">
        <v>40000</v>
      </c>
      <c r="F34" s="192">
        <f>C34*E34</f>
        <v>40000</v>
      </c>
    </row>
    <row r="35" spans="1:6" x14ac:dyDescent="0.25">
      <c r="A35" s="190" t="s">
        <v>120</v>
      </c>
      <c r="B35" s="119" t="s">
        <v>118</v>
      </c>
      <c r="C35" s="119">
        <v>1</v>
      </c>
      <c r="D35" s="119" t="s">
        <v>77</v>
      </c>
      <c r="E35" s="191">
        <v>40000</v>
      </c>
      <c r="F35" s="192">
        <f>C35*E35</f>
        <v>40000</v>
      </c>
    </row>
    <row r="36" spans="1:6" ht="15.75" thickBot="1" x14ac:dyDescent="0.3">
      <c r="A36" s="185" t="s">
        <v>121</v>
      </c>
      <c r="B36" s="158" t="s">
        <v>118</v>
      </c>
      <c r="C36" s="158">
        <v>2</v>
      </c>
      <c r="D36" s="119" t="s">
        <v>77</v>
      </c>
      <c r="E36" s="186">
        <v>40000</v>
      </c>
      <c r="F36" s="193">
        <f>C36*E36</f>
        <v>80000</v>
      </c>
    </row>
    <row r="37" spans="1:6" x14ac:dyDescent="0.25">
      <c r="A37" s="34" t="s">
        <v>27</v>
      </c>
      <c r="B37" s="35"/>
      <c r="C37" s="35"/>
      <c r="D37" s="35"/>
      <c r="E37" s="36"/>
      <c r="F37" s="37">
        <f>SUM(F33:F36)</f>
        <v>240000</v>
      </c>
    </row>
    <row r="38" spans="1:6" x14ac:dyDescent="0.25">
      <c r="A38" s="29"/>
      <c r="B38" s="30"/>
      <c r="C38" s="30"/>
      <c r="D38" s="30"/>
      <c r="E38" s="31"/>
      <c r="F38" s="31"/>
    </row>
    <row r="39" spans="1:6" x14ac:dyDescent="0.25">
      <c r="A39" s="25" t="s">
        <v>28</v>
      </c>
      <c r="B39" s="26"/>
      <c r="C39" s="27"/>
      <c r="D39" s="27"/>
      <c r="E39" s="28"/>
      <c r="F39" s="28"/>
    </row>
    <row r="40" spans="1:6" ht="24.75" thickBot="1" x14ac:dyDescent="0.3">
      <c r="A40" s="33" t="s">
        <v>29</v>
      </c>
      <c r="B40" s="33" t="s">
        <v>30</v>
      </c>
      <c r="C40" s="33" t="s">
        <v>31</v>
      </c>
      <c r="D40" s="33" t="s">
        <v>18</v>
      </c>
      <c r="E40" s="33" t="s">
        <v>19</v>
      </c>
      <c r="F40" s="33" t="s">
        <v>20</v>
      </c>
    </row>
    <row r="41" spans="1:6" x14ac:dyDescent="0.25">
      <c r="A41" s="153" t="s">
        <v>66</v>
      </c>
      <c r="B41" s="154"/>
      <c r="C41" s="154"/>
      <c r="D41" s="154"/>
      <c r="E41" s="194"/>
      <c r="F41" s="155"/>
    </row>
    <row r="42" spans="1:6" x14ac:dyDescent="0.25">
      <c r="A42" s="195" t="s">
        <v>122</v>
      </c>
      <c r="B42" s="119" t="s">
        <v>33</v>
      </c>
      <c r="C42" s="119">
        <v>15</v>
      </c>
      <c r="D42" s="119" t="s">
        <v>77</v>
      </c>
      <c r="E42" s="196">
        <v>5000</v>
      </c>
      <c r="F42" s="107">
        <f t="shared" ref="F42:F49" si="1">E42*C42</f>
        <v>75000</v>
      </c>
    </row>
    <row r="43" spans="1:6" x14ac:dyDescent="0.25">
      <c r="A43" s="195" t="s">
        <v>123</v>
      </c>
      <c r="B43" s="119" t="s">
        <v>34</v>
      </c>
      <c r="C43" s="119">
        <v>25</v>
      </c>
      <c r="D43" s="119" t="s">
        <v>77</v>
      </c>
      <c r="E43" s="196">
        <v>4500</v>
      </c>
      <c r="F43" s="107">
        <f t="shared" si="1"/>
        <v>112500</v>
      </c>
    </row>
    <row r="44" spans="1:6" x14ac:dyDescent="0.25">
      <c r="A44" s="197" t="s">
        <v>32</v>
      </c>
      <c r="B44" s="119"/>
      <c r="C44" s="119"/>
      <c r="D44" s="119"/>
      <c r="E44" s="196"/>
      <c r="F44" s="107"/>
    </row>
    <row r="45" spans="1:6" x14ac:dyDescent="0.25">
      <c r="A45" s="195" t="s">
        <v>85</v>
      </c>
      <c r="B45" s="119" t="s">
        <v>34</v>
      </c>
      <c r="C45" s="119">
        <v>120</v>
      </c>
      <c r="D45" s="119" t="s">
        <v>77</v>
      </c>
      <c r="E45" s="196">
        <v>260</v>
      </c>
      <c r="F45" s="107">
        <f t="shared" si="1"/>
        <v>31200</v>
      </c>
    </row>
    <row r="46" spans="1:6" x14ac:dyDescent="0.25">
      <c r="A46" s="195" t="s">
        <v>124</v>
      </c>
      <c r="B46" s="119" t="s">
        <v>34</v>
      </c>
      <c r="C46" s="119">
        <v>80</v>
      </c>
      <c r="D46" s="119" t="s">
        <v>77</v>
      </c>
      <c r="E46" s="196">
        <v>300</v>
      </c>
      <c r="F46" s="107">
        <f t="shared" si="1"/>
        <v>24000</v>
      </c>
    </row>
    <row r="47" spans="1:6" x14ac:dyDescent="0.25">
      <c r="A47" s="197" t="s">
        <v>36</v>
      </c>
      <c r="B47" s="119"/>
      <c r="C47" s="119"/>
      <c r="D47" s="119"/>
      <c r="E47" s="196"/>
      <c r="F47" s="107"/>
    </row>
    <row r="48" spans="1:6" x14ac:dyDescent="0.25">
      <c r="A48" s="195" t="s">
        <v>125</v>
      </c>
      <c r="B48" s="119" t="s">
        <v>34</v>
      </c>
      <c r="C48" s="119">
        <v>800</v>
      </c>
      <c r="D48" s="119" t="s">
        <v>77</v>
      </c>
      <c r="E48" s="196">
        <v>60</v>
      </c>
      <c r="F48" s="107">
        <f t="shared" si="1"/>
        <v>48000</v>
      </c>
    </row>
    <row r="49" spans="1:6" x14ac:dyDescent="0.25">
      <c r="A49" s="195" t="s">
        <v>78</v>
      </c>
      <c r="B49" s="119" t="s">
        <v>68</v>
      </c>
      <c r="C49" s="119">
        <v>0.7</v>
      </c>
      <c r="D49" s="119" t="s">
        <v>84</v>
      </c>
      <c r="E49" s="196">
        <v>10300</v>
      </c>
      <c r="F49" s="107">
        <f t="shared" si="1"/>
        <v>7209.9999999999991</v>
      </c>
    </row>
    <row r="50" spans="1:6" x14ac:dyDescent="0.25">
      <c r="A50" s="38" t="s">
        <v>35</v>
      </c>
      <c r="B50" s="39"/>
      <c r="C50" s="39"/>
      <c r="D50" s="39"/>
      <c r="E50" s="40"/>
      <c r="F50" s="41">
        <f>SUM(F41:F49)</f>
        <v>297910</v>
      </c>
    </row>
    <row r="51" spans="1:6" x14ac:dyDescent="0.25">
      <c r="A51" s="29"/>
      <c r="B51" s="30"/>
      <c r="C51" s="30"/>
      <c r="D51" s="42"/>
      <c r="E51" s="31"/>
      <c r="F51" s="31"/>
    </row>
    <row r="52" spans="1:6" x14ac:dyDescent="0.25">
      <c r="A52" s="25" t="s">
        <v>36</v>
      </c>
      <c r="B52" s="26"/>
      <c r="C52" s="27"/>
      <c r="D52" s="27"/>
      <c r="E52" s="28"/>
      <c r="F52" s="28"/>
    </row>
    <row r="53" spans="1:6" ht="24.75" thickBot="1" x14ac:dyDescent="0.3">
      <c r="A53" s="32" t="s">
        <v>37</v>
      </c>
      <c r="B53" s="33" t="s">
        <v>30</v>
      </c>
      <c r="C53" s="33" t="s">
        <v>31</v>
      </c>
      <c r="D53" s="32" t="s">
        <v>18</v>
      </c>
      <c r="E53" s="33" t="s">
        <v>19</v>
      </c>
      <c r="F53" s="32" t="s">
        <v>20</v>
      </c>
    </row>
    <row r="54" spans="1:6" ht="15.75" thickBot="1" x14ac:dyDescent="0.3">
      <c r="A54" s="198" t="s">
        <v>126</v>
      </c>
      <c r="B54" s="199" t="s">
        <v>16</v>
      </c>
      <c r="C54" s="199">
        <v>260</v>
      </c>
      <c r="D54" s="199" t="s">
        <v>132</v>
      </c>
      <c r="E54" s="200">
        <v>1500</v>
      </c>
      <c r="F54" s="201">
        <f>+E54*C54</f>
        <v>390000</v>
      </c>
    </row>
    <row r="55" spans="1:6" x14ac:dyDescent="0.25">
      <c r="A55" s="43" t="s">
        <v>38</v>
      </c>
      <c r="B55" s="44"/>
      <c r="C55" s="44"/>
      <c r="D55" s="44"/>
      <c r="E55" s="45"/>
      <c r="F55" s="46">
        <f>SUM(F54:F54)</f>
        <v>390000</v>
      </c>
    </row>
    <row r="56" spans="1:6" x14ac:dyDescent="0.25">
      <c r="A56" s="60"/>
      <c r="B56" s="60"/>
      <c r="C56" s="60"/>
      <c r="D56" s="60"/>
      <c r="E56" s="61"/>
      <c r="F56" s="61"/>
    </row>
    <row r="57" spans="1:6" x14ac:dyDescent="0.25">
      <c r="A57" s="62" t="s">
        <v>39</v>
      </c>
      <c r="B57" s="63"/>
      <c r="C57" s="63"/>
      <c r="D57" s="63"/>
      <c r="E57" s="63"/>
      <c r="F57" s="64">
        <f>F23+F29+F37+F50+F55</f>
        <v>1127910</v>
      </c>
    </row>
    <row r="58" spans="1:6" x14ac:dyDescent="0.25">
      <c r="A58" s="65" t="s">
        <v>40</v>
      </c>
      <c r="B58" s="48"/>
      <c r="C58" s="48"/>
      <c r="D58" s="48"/>
      <c r="E58" s="48"/>
      <c r="F58" s="66">
        <f>F57*0.05</f>
        <v>56395.5</v>
      </c>
    </row>
    <row r="59" spans="1:6" x14ac:dyDescent="0.25">
      <c r="A59" s="67" t="s">
        <v>41</v>
      </c>
      <c r="B59" s="47"/>
      <c r="C59" s="47"/>
      <c r="D59" s="47"/>
      <c r="E59" s="47"/>
      <c r="F59" s="68">
        <f>F58+F57</f>
        <v>1184305.5</v>
      </c>
    </row>
    <row r="60" spans="1:6" x14ac:dyDescent="0.25">
      <c r="A60" s="65" t="s">
        <v>42</v>
      </c>
      <c r="B60" s="48"/>
      <c r="C60" s="48"/>
      <c r="D60" s="48"/>
      <c r="E60" s="48"/>
      <c r="F60" s="66">
        <f>F12</f>
        <v>2000000</v>
      </c>
    </row>
    <row r="61" spans="1:6" x14ac:dyDescent="0.25">
      <c r="A61" s="69" t="s">
        <v>43</v>
      </c>
      <c r="B61" s="70"/>
      <c r="C61" s="70"/>
      <c r="D61" s="70"/>
      <c r="E61" s="70"/>
      <c r="F61" s="71">
        <f>F60-F59</f>
        <v>815694.5</v>
      </c>
    </row>
    <row r="62" spans="1:6" x14ac:dyDescent="0.25">
      <c r="A62" s="58" t="s">
        <v>44</v>
      </c>
      <c r="B62" s="59"/>
      <c r="C62" s="59"/>
      <c r="D62" s="59"/>
      <c r="E62" s="59"/>
      <c r="F62" s="55"/>
    </row>
    <row r="63" spans="1:6" ht="15.75" thickBot="1" x14ac:dyDescent="0.3">
      <c r="A63" s="72"/>
      <c r="B63" s="59"/>
      <c r="C63" s="59"/>
      <c r="D63" s="59"/>
      <c r="E63" s="59"/>
      <c r="F63" s="55"/>
    </row>
    <row r="64" spans="1:6" x14ac:dyDescent="0.25">
      <c r="A64" s="84" t="s">
        <v>45</v>
      </c>
      <c r="B64" s="85"/>
      <c r="C64" s="85"/>
      <c r="D64" s="85"/>
      <c r="E64" s="86"/>
      <c r="F64" s="55"/>
    </row>
    <row r="65" spans="1:6" x14ac:dyDescent="0.25">
      <c r="A65" s="87" t="s">
        <v>46</v>
      </c>
      <c r="B65" s="57"/>
      <c r="C65" s="57"/>
      <c r="D65" s="57"/>
      <c r="E65" s="88"/>
      <c r="F65" s="55"/>
    </row>
    <row r="66" spans="1:6" x14ac:dyDescent="0.25">
      <c r="A66" s="87" t="s">
        <v>47</v>
      </c>
      <c r="B66" s="57"/>
      <c r="C66" s="57"/>
      <c r="D66" s="57"/>
      <c r="E66" s="88"/>
      <c r="F66" s="55"/>
    </row>
    <row r="67" spans="1:6" x14ac:dyDescent="0.25">
      <c r="A67" s="87" t="s">
        <v>48</v>
      </c>
      <c r="B67" s="57"/>
      <c r="C67" s="57"/>
      <c r="D67" s="57"/>
      <c r="E67" s="88"/>
      <c r="F67" s="55"/>
    </row>
    <row r="68" spans="1:6" x14ac:dyDescent="0.25">
      <c r="A68" s="87" t="s">
        <v>49</v>
      </c>
      <c r="B68" s="57"/>
      <c r="C68" s="57"/>
      <c r="D68" s="57"/>
      <c r="E68" s="88"/>
      <c r="F68" s="55"/>
    </row>
    <row r="69" spans="1:6" x14ac:dyDescent="0.25">
      <c r="A69" s="87" t="s">
        <v>50</v>
      </c>
      <c r="B69" s="57"/>
      <c r="C69" s="57"/>
      <c r="D69" s="57"/>
      <c r="E69" s="88"/>
      <c r="F69" s="55"/>
    </row>
    <row r="70" spans="1:6" ht="15.75" thickBot="1" x14ac:dyDescent="0.3">
      <c r="A70" s="89" t="s">
        <v>51</v>
      </c>
      <c r="B70" s="90"/>
      <c r="C70" s="90"/>
      <c r="D70" s="90"/>
      <c r="E70" s="91"/>
      <c r="F70" s="55"/>
    </row>
    <row r="71" spans="1:6" x14ac:dyDescent="0.25">
      <c r="A71" s="82"/>
      <c r="B71" s="57"/>
      <c r="C71" s="57"/>
      <c r="D71" s="57"/>
      <c r="E71" s="57"/>
      <c r="F71" s="55"/>
    </row>
    <row r="72" spans="1:6" ht="15.75" thickBot="1" x14ac:dyDescent="0.3">
      <c r="A72" s="287" t="s">
        <v>52</v>
      </c>
      <c r="B72" s="288"/>
      <c r="C72" s="81"/>
      <c r="D72" s="49"/>
      <c r="E72" s="49"/>
      <c r="F72" s="55"/>
    </row>
    <row r="73" spans="1:6" x14ac:dyDescent="0.25">
      <c r="A73" s="74" t="s">
        <v>37</v>
      </c>
      <c r="B73" s="50" t="s">
        <v>53</v>
      </c>
      <c r="C73" s="75" t="s">
        <v>54</v>
      </c>
      <c r="D73" s="49"/>
      <c r="E73" s="49"/>
      <c r="F73" s="55"/>
    </row>
    <row r="74" spans="1:6" x14ac:dyDescent="0.25">
      <c r="A74" s="76" t="s">
        <v>55</v>
      </c>
      <c r="B74" s="51">
        <f>F23</f>
        <v>200000</v>
      </c>
      <c r="C74" s="77">
        <f>(B74/B80)</f>
        <v>0.16887534508621296</v>
      </c>
      <c r="D74" s="49"/>
      <c r="E74" s="49"/>
      <c r="F74" s="55"/>
    </row>
    <row r="75" spans="1:6" x14ac:dyDescent="0.25">
      <c r="A75" s="76" t="s">
        <v>56</v>
      </c>
      <c r="B75" s="112">
        <f>F29</f>
        <v>0</v>
      </c>
      <c r="C75" s="77">
        <f>B75/B80</f>
        <v>0</v>
      </c>
      <c r="D75" s="49"/>
      <c r="E75" s="49"/>
      <c r="F75" s="55"/>
    </row>
    <row r="76" spans="1:6" x14ac:dyDescent="0.25">
      <c r="A76" s="76" t="s">
        <v>57</v>
      </c>
      <c r="B76" s="51">
        <f>F37</f>
        <v>240000</v>
      </c>
      <c r="C76" s="77">
        <f>(B76/B80)</f>
        <v>0.20265041410345558</v>
      </c>
      <c r="D76" s="49"/>
      <c r="E76" s="49"/>
      <c r="F76" s="55"/>
    </row>
    <row r="77" spans="1:6" x14ac:dyDescent="0.25">
      <c r="A77" s="76" t="s">
        <v>29</v>
      </c>
      <c r="B77" s="51">
        <f>F50</f>
        <v>297910</v>
      </c>
      <c r="C77" s="77">
        <f>(B77/B80)</f>
        <v>0.25154827027316856</v>
      </c>
      <c r="D77" s="49"/>
      <c r="E77" s="49"/>
      <c r="F77" s="55"/>
    </row>
    <row r="78" spans="1:6" x14ac:dyDescent="0.25">
      <c r="A78" s="76" t="s">
        <v>58</v>
      </c>
      <c r="B78" s="52">
        <f>F55</f>
        <v>390000</v>
      </c>
      <c r="C78" s="77">
        <f>(B78/B80)</f>
        <v>0.32930692291811531</v>
      </c>
      <c r="D78" s="54"/>
      <c r="E78" s="54"/>
      <c r="F78" s="55"/>
    </row>
    <row r="79" spans="1:6" x14ac:dyDescent="0.25">
      <c r="A79" s="76" t="s">
        <v>59</v>
      </c>
      <c r="B79" s="52">
        <f>F58</f>
        <v>56395.5</v>
      </c>
      <c r="C79" s="77">
        <f>(B79/B80)</f>
        <v>4.7619047619047616E-2</v>
      </c>
      <c r="D79" s="54"/>
      <c r="E79" s="54"/>
      <c r="F79" s="55"/>
    </row>
    <row r="80" spans="1:6" ht="15.75" thickBot="1" x14ac:dyDescent="0.3">
      <c r="A80" s="78" t="s">
        <v>60</v>
      </c>
      <c r="B80" s="79">
        <f>SUM(B74:B79)</f>
        <v>1184305.5</v>
      </c>
      <c r="C80" s="80">
        <f>SUM(C74:C79)</f>
        <v>1.0000000000000002</v>
      </c>
      <c r="D80" s="54"/>
      <c r="E80" s="54"/>
      <c r="F80" s="55"/>
    </row>
    <row r="81" spans="1:6" x14ac:dyDescent="0.25">
      <c r="A81" s="72"/>
      <c r="B81" s="59"/>
      <c r="C81" s="59"/>
      <c r="D81" s="59"/>
      <c r="E81" s="59"/>
      <c r="F81" s="55"/>
    </row>
    <row r="82" spans="1:6" x14ac:dyDescent="0.25">
      <c r="A82" s="73"/>
      <c r="B82" s="59"/>
      <c r="C82" s="59"/>
      <c r="D82" s="59"/>
      <c r="E82" s="59"/>
      <c r="F82" s="55"/>
    </row>
    <row r="83" spans="1:6" ht="15.75" thickBot="1" x14ac:dyDescent="0.3">
      <c r="A83" s="93"/>
      <c r="B83" s="94" t="s">
        <v>87</v>
      </c>
      <c r="C83" s="95"/>
      <c r="D83" s="96"/>
      <c r="E83" s="53"/>
      <c r="F83" s="55"/>
    </row>
    <row r="84" spans="1:6" x14ac:dyDescent="0.25">
      <c r="A84" s="97" t="s">
        <v>69</v>
      </c>
      <c r="B84" s="98">
        <v>450</v>
      </c>
      <c r="C84" s="98">
        <v>500</v>
      </c>
      <c r="D84" s="99">
        <v>550</v>
      </c>
      <c r="E84" s="92"/>
      <c r="F84" s="56"/>
    </row>
    <row r="85" spans="1:6" ht="15.75" thickBot="1" x14ac:dyDescent="0.3">
      <c r="A85" s="78" t="s">
        <v>70</v>
      </c>
      <c r="B85" s="79">
        <f>(F59/B84)</f>
        <v>2631.79</v>
      </c>
      <c r="C85" s="79">
        <f>(F59/C84)</f>
        <v>2368.6109999999999</v>
      </c>
      <c r="D85" s="100">
        <f>(F59/D84)</f>
        <v>2153.2827272727272</v>
      </c>
      <c r="E85" s="92"/>
      <c r="F85" s="56"/>
    </row>
    <row r="86" spans="1:6" x14ac:dyDescent="0.25">
      <c r="A86" s="83" t="s">
        <v>61</v>
      </c>
      <c r="B86" s="57"/>
      <c r="C86" s="57"/>
      <c r="D86" s="57"/>
      <c r="E86" s="57"/>
      <c r="F86" s="57"/>
    </row>
  </sheetData>
  <mergeCells count="8">
    <mergeCell ref="A17:F17"/>
    <mergeCell ref="A72:B7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tabSelected="1" topLeftCell="A44" workbookViewId="0">
      <selection activeCell="J46" sqref="J46:J47"/>
    </sheetView>
  </sheetViews>
  <sheetFormatPr baseColWidth="10" defaultRowHeight="15" x14ac:dyDescent="0.25"/>
  <cols>
    <col min="1" max="1" width="4.42578125" style="204" customWidth="1"/>
    <col min="2" max="2" width="16.140625" style="204" customWidth="1"/>
    <col min="3" max="3" width="16.7109375" style="204" customWidth="1"/>
    <col min="4" max="4" width="11.42578125" style="204"/>
    <col min="5" max="5" width="13.5703125" style="204" customWidth="1"/>
    <col min="6" max="6" width="11.42578125" style="204"/>
    <col min="7" max="7" width="13.28515625" style="204" customWidth="1"/>
    <col min="8" max="16384" width="11.42578125" style="204"/>
  </cols>
  <sheetData>
    <row r="1" spans="2:7" x14ac:dyDescent="0.25">
      <c r="B1" s="203"/>
      <c r="C1" s="203"/>
      <c r="D1" s="203"/>
      <c r="E1" s="203"/>
      <c r="F1" s="203"/>
      <c r="G1" s="203"/>
    </row>
    <row r="2" spans="2:7" x14ac:dyDescent="0.25">
      <c r="B2" s="203"/>
      <c r="C2" s="203"/>
      <c r="D2" s="203"/>
      <c r="E2" s="203"/>
      <c r="F2" s="203"/>
      <c r="G2" s="203"/>
    </row>
    <row r="3" spans="2:7" x14ac:dyDescent="0.25">
      <c r="B3" s="203"/>
      <c r="C3" s="203"/>
      <c r="D3" s="203"/>
      <c r="E3" s="203"/>
      <c r="F3" s="203"/>
      <c r="G3" s="203"/>
    </row>
    <row r="4" spans="2:7" x14ac:dyDescent="0.25">
      <c r="B4" s="203"/>
      <c r="C4" s="203"/>
      <c r="D4" s="203"/>
      <c r="E4" s="203"/>
      <c r="F4" s="203"/>
      <c r="G4" s="203"/>
    </row>
    <row r="5" spans="2:7" x14ac:dyDescent="0.25">
      <c r="B5" s="203"/>
      <c r="C5" s="203"/>
      <c r="D5" s="203"/>
      <c r="E5" s="203"/>
      <c r="F5" s="203"/>
      <c r="G5" s="203"/>
    </row>
    <row r="6" spans="2:7" x14ac:dyDescent="0.25">
      <c r="B6" s="203"/>
      <c r="C6" s="203"/>
      <c r="D6" s="203"/>
      <c r="E6" s="203"/>
      <c r="F6" s="203"/>
      <c r="G6" s="203"/>
    </row>
    <row r="7" spans="2:7" x14ac:dyDescent="0.25">
      <c r="B7" s="203"/>
      <c r="C7" s="203"/>
      <c r="D7" s="203"/>
      <c r="E7" s="203"/>
      <c r="F7" s="203"/>
      <c r="G7" s="203"/>
    </row>
    <row r="8" spans="2:7" x14ac:dyDescent="0.25">
      <c r="B8" s="203"/>
      <c r="C8" s="203"/>
      <c r="D8" s="203"/>
      <c r="E8" s="203"/>
      <c r="F8" s="203"/>
      <c r="G8" s="203"/>
    </row>
    <row r="9" spans="2:7" ht="18" x14ac:dyDescent="0.25">
      <c r="B9" s="231" t="s">
        <v>0</v>
      </c>
      <c r="C9" s="232" t="s">
        <v>135</v>
      </c>
      <c r="D9" s="205"/>
      <c r="E9" s="306" t="s">
        <v>112</v>
      </c>
      <c r="F9" s="306"/>
      <c r="G9" s="238">
        <v>560</v>
      </c>
    </row>
    <row r="10" spans="2:7" x14ac:dyDescent="0.25">
      <c r="B10" s="233" t="s">
        <v>1</v>
      </c>
      <c r="C10" s="234" t="s">
        <v>80</v>
      </c>
      <c r="D10" s="206"/>
      <c r="E10" s="297" t="s">
        <v>2</v>
      </c>
      <c r="F10" s="299"/>
      <c r="G10" s="239">
        <v>44256</v>
      </c>
    </row>
    <row r="11" spans="2:7" x14ac:dyDescent="0.25">
      <c r="B11" s="233" t="s">
        <v>3</v>
      </c>
      <c r="C11" s="235" t="s">
        <v>4</v>
      </c>
      <c r="D11" s="206"/>
      <c r="E11" s="299" t="s">
        <v>113</v>
      </c>
      <c r="F11" s="299"/>
      <c r="G11" s="238">
        <v>4000</v>
      </c>
    </row>
    <row r="12" spans="2:7" x14ac:dyDescent="0.25">
      <c r="B12" s="233" t="s">
        <v>5</v>
      </c>
      <c r="C12" s="235" t="str">
        <f>'[1]Acelga crespa'!$C$9</f>
        <v>BIO BIO</v>
      </c>
      <c r="D12" s="206"/>
      <c r="E12" s="179" t="s">
        <v>6</v>
      </c>
      <c r="F12" s="179"/>
      <c r="G12" s="238">
        <f>G9*G11</f>
        <v>2240000</v>
      </c>
    </row>
    <row r="13" spans="2:7" ht="18" x14ac:dyDescent="0.25">
      <c r="B13" s="233" t="s">
        <v>7</v>
      </c>
      <c r="C13" s="236" t="str">
        <f>'[1]Acelga crespa'!$C$10</f>
        <v>CONCEPCION</v>
      </c>
      <c r="D13" s="206"/>
      <c r="E13" s="299" t="s">
        <v>8</v>
      </c>
      <c r="F13" s="299"/>
      <c r="G13" s="232" t="s">
        <v>128</v>
      </c>
    </row>
    <row r="14" spans="2:7" x14ac:dyDescent="0.25">
      <c r="B14" s="233" t="s">
        <v>9</v>
      </c>
      <c r="C14" s="236" t="s">
        <v>62</v>
      </c>
      <c r="D14" s="206"/>
      <c r="E14" s="299" t="s">
        <v>10</v>
      </c>
      <c r="F14" s="299"/>
      <c r="G14" s="239" t="s">
        <v>134</v>
      </c>
    </row>
    <row r="15" spans="2:7" ht="25.5" x14ac:dyDescent="0.25">
      <c r="B15" s="233" t="s">
        <v>11</v>
      </c>
      <c r="C15" s="237">
        <v>44166</v>
      </c>
      <c r="D15" s="206"/>
      <c r="E15" s="300" t="s">
        <v>12</v>
      </c>
      <c r="F15" s="300"/>
      <c r="G15" s="234" t="s">
        <v>79</v>
      </c>
    </row>
    <row r="16" spans="2:7" x14ac:dyDescent="0.25">
      <c r="B16" s="207"/>
      <c r="C16" s="208"/>
      <c r="D16" s="205"/>
      <c r="E16" s="205"/>
      <c r="F16" s="205"/>
      <c r="G16" s="209"/>
    </row>
    <row r="17" spans="2:7" x14ac:dyDescent="0.25">
      <c r="B17" s="302" t="s">
        <v>13</v>
      </c>
      <c r="C17" s="303"/>
      <c r="D17" s="303"/>
      <c r="E17" s="303"/>
      <c r="F17" s="303"/>
      <c r="G17" s="303"/>
    </row>
    <row r="18" spans="2:7" x14ac:dyDescent="0.25">
      <c r="B18" s="205"/>
      <c r="C18" s="210"/>
      <c r="D18" s="210"/>
      <c r="E18" s="210"/>
      <c r="F18" s="205"/>
      <c r="G18" s="205"/>
    </row>
    <row r="19" spans="2:7" x14ac:dyDescent="0.25">
      <c r="B19" s="211" t="s">
        <v>14</v>
      </c>
      <c r="C19" s="212"/>
      <c r="D19" s="212"/>
      <c r="E19" s="212"/>
      <c r="F19" s="212"/>
      <c r="G19" s="212"/>
    </row>
    <row r="20" spans="2:7" ht="24" x14ac:dyDescent="0.25">
      <c r="B20" s="240" t="s">
        <v>15</v>
      </c>
      <c r="C20" s="240" t="s">
        <v>16</v>
      </c>
      <c r="D20" s="240" t="s">
        <v>17</v>
      </c>
      <c r="E20" s="240" t="s">
        <v>18</v>
      </c>
      <c r="F20" s="240" t="s">
        <v>19</v>
      </c>
      <c r="G20" s="240" t="s">
        <v>20</v>
      </c>
    </row>
    <row r="21" spans="2:7" x14ac:dyDescent="0.25">
      <c r="B21" s="179" t="s">
        <v>83</v>
      </c>
      <c r="C21" s="119" t="s">
        <v>21</v>
      </c>
      <c r="D21" s="119">
        <v>2</v>
      </c>
      <c r="E21" s="119" t="s">
        <v>64</v>
      </c>
      <c r="F21" s="238">
        <v>25000</v>
      </c>
      <c r="G21" s="241">
        <f t="shared" ref="G21:G22" si="0">F21*D21</f>
        <v>50000</v>
      </c>
    </row>
    <row r="22" spans="2:7" x14ac:dyDescent="0.25">
      <c r="B22" s="179" t="s">
        <v>116</v>
      </c>
      <c r="C22" s="119" t="s">
        <v>21</v>
      </c>
      <c r="D22" s="119">
        <v>6</v>
      </c>
      <c r="E22" s="119" t="s">
        <v>129</v>
      </c>
      <c r="F22" s="238">
        <v>25000</v>
      </c>
      <c r="G22" s="241">
        <f t="shared" si="0"/>
        <v>150000</v>
      </c>
    </row>
    <row r="23" spans="2:7" x14ac:dyDescent="0.25">
      <c r="B23" s="213" t="s">
        <v>22</v>
      </c>
      <c r="C23" s="214"/>
      <c r="D23" s="214"/>
      <c r="E23" s="214"/>
      <c r="F23" s="215"/>
      <c r="G23" s="216">
        <f>SUM(G21:G22)</f>
        <v>200000</v>
      </c>
    </row>
    <row r="24" spans="2:7" x14ac:dyDescent="0.25">
      <c r="B24" s="205"/>
      <c r="C24" s="205"/>
      <c r="D24" s="205"/>
      <c r="E24" s="205"/>
      <c r="F24" s="217"/>
      <c r="G24" s="217"/>
    </row>
    <row r="25" spans="2:7" x14ac:dyDescent="0.25">
      <c r="B25" s="211" t="s">
        <v>23</v>
      </c>
      <c r="C25" s="218"/>
      <c r="D25" s="218"/>
      <c r="E25" s="218"/>
      <c r="F25" s="212"/>
      <c r="G25" s="212"/>
    </row>
    <row r="26" spans="2:7" ht="24" x14ac:dyDescent="0.25">
      <c r="B26" s="242" t="s">
        <v>15</v>
      </c>
      <c r="C26" s="240" t="s">
        <v>16</v>
      </c>
      <c r="D26" s="240" t="s">
        <v>17</v>
      </c>
      <c r="E26" s="242" t="s">
        <v>18</v>
      </c>
      <c r="F26" s="240" t="s">
        <v>19</v>
      </c>
      <c r="G26" s="242" t="s">
        <v>20</v>
      </c>
    </row>
    <row r="27" spans="2:7" x14ac:dyDescent="0.25">
      <c r="B27" s="243"/>
      <c r="C27" s="132"/>
      <c r="D27" s="106"/>
      <c r="E27" s="132"/>
      <c r="F27" s="244"/>
      <c r="G27" s="245">
        <v>0</v>
      </c>
    </row>
    <row r="28" spans="2:7" x14ac:dyDescent="0.25">
      <c r="B28" s="219" t="s">
        <v>24</v>
      </c>
      <c r="C28" s="220"/>
      <c r="D28" s="220"/>
      <c r="E28" s="220"/>
      <c r="F28" s="221"/>
      <c r="G28" s="246">
        <f>SUM(G27:G27)</f>
        <v>0</v>
      </c>
    </row>
    <row r="29" spans="2:7" x14ac:dyDescent="0.25">
      <c r="B29" s="205"/>
      <c r="C29" s="205"/>
      <c r="D29" s="205"/>
      <c r="E29" s="205"/>
      <c r="F29" s="217"/>
      <c r="G29" s="217"/>
    </row>
    <row r="30" spans="2:7" x14ac:dyDescent="0.25">
      <c r="B30" s="211" t="s">
        <v>25</v>
      </c>
      <c r="C30" s="218"/>
      <c r="D30" s="218"/>
      <c r="E30" s="218"/>
      <c r="F30" s="212"/>
      <c r="G30" s="212"/>
    </row>
    <row r="31" spans="2:7" ht="24" x14ac:dyDescent="0.25">
      <c r="B31" s="242" t="s">
        <v>15</v>
      </c>
      <c r="C31" s="242" t="s">
        <v>16</v>
      </c>
      <c r="D31" s="242" t="s">
        <v>17</v>
      </c>
      <c r="E31" s="242" t="s">
        <v>18</v>
      </c>
      <c r="F31" s="240" t="s">
        <v>19</v>
      </c>
      <c r="G31" s="242" t="s">
        <v>20</v>
      </c>
    </row>
    <row r="32" spans="2:7" x14ac:dyDescent="0.25">
      <c r="B32" s="179" t="s">
        <v>117</v>
      </c>
      <c r="C32" s="119" t="s">
        <v>133</v>
      </c>
      <c r="D32" s="119">
        <v>0.25</v>
      </c>
      <c r="E32" s="119" t="s">
        <v>137</v>
      </c>
      <c r="F32" s="238">
        <v>320000</v>
      </c>
      <c r="G32" s="247">
        <f>D32*F32</f>
        <v>80000</v>
      </c>
    </row>
    <row r="33" spans="2:7" x14ac:dyDescent="0.25">
      <c r="B33" s="179" t="s">
        <v>119</v>
      </c>
      <c r="C33" s="119" t="s">
        <v>133</v>
      </c>
      <c r="D33" s="119">
        <v>0.125</v>
      </c>
      <c r="E33" s="119" t="s">
        <v>137</v>
      </c>
      <c r="F33" s="238">
        <v>320000</v>
      </c>
      <c r="G33" s="247">
        <f>D33*F33</f>
        <v>40000</v>
      </c>
    </row>
    <row r="34" spans="2:7" x14ac:dyDescent="0.25">
      <c r="B34" s="179" t="s">
        <v>120</v>
      </c>
      <c r="C34" s="119" t="s">
        <v>133</v>
      </c>
      <c r="D34" s="119">
        <v>0.125</v>
      </c>
      <c r="E34" s="119" t="s">
        <v>137</v>
      </c>
      <c r="F34" s="238">
        <v>320000</v>
      </c>
      <c r="G34" s="247">
        <f>D34*F34</f>
        <v>40000</v>
      </c>
    </row>
    <row r="35" spans="2:7" x14ac:dyDescent="0.25">
      <c r="B35" s="179" t="s">
        <v>121</v>
      </c>
      <c r="C35" s="119" t="s">
        <v>133</v>
      </c>
      <c r="D35" s="119">
        <v>0.25</v>
      </c>
      <c r="E35" s="119" t="s">
        <v>137</v>
      </c>
      <c r="F35" s="238">
        <v>320000</v>
      </c>
      <c r="G35" s="247">
        <f>D35*F35</f>
        <v>80000</v>
      </c>
    </row>
    <row r="36" spans="2:7" x14ac:dyDescent="0.25">
      <c r="B36" s="213" t="s">
        <v>27</v>
      </c>
      <c r="C36" s="214"/>
      <c r="D36" s="214"/>
      <c r="E36" s="214"/>
      <c r="F36" s="215"/>
      <c r="G36" s="216">
        <f>SUM(G32:G35)</f>
        <v>240000</v>
      </c>
    </row>
    <row r="37" spans="2:7" x14ac:dyDescent="0.25">
      <c r="B37" s="205"/>
      <c r="C37" s="205"/>
      <c r="D37" s="205"/>
      <c r="E37" s="205"/>
      <c r="F37" s="217"/>
      <c r="G37" s="217"/>
    </row>
    <row r="38" spans="2:7" x14ac:dyDescent="0.25">
      <c r="B38" s="211" t="s">
        <v>28</v>
      </c>
      <c r="C38" s="218"/>
      <c r="D38" s="218"/>
      <c r="E38" s="218"/>
      <c r="F38" s="212"/>
      <c r="G38" s="212"/>
    </row>
    <row r="39" spans="2:7" ht="24" x14ac:dyDescent="0.25">
      <c r="B39" s="240" t="s">
        <v>29</v>
      </c>
      <c r="C39" s="240" t="s">
        <v>30</v>
      </c>
      <c r="D39" s="240" t="s">
        <v>31</v>
      </c>
      <c r="E39" s="240" t="s">
        <v>18</v>
      </c>
      <c r="F39" s="240" t="s">
        <v>19</v>
      </c>
      <c r="G39" s="240" t="s">
        <v>20</v>
      </c>
    </row>
    <row r="40" spans="2:7" x14ac:dyDescent="0.25">
      <c r="B40" s="248" t="s">
        <v>66</v>
      </c>
      <c r="C40" s="202"/>
      <c r="D40" s="202"/>
      <c r="E40" s="202"/>
      <c r="F40" s="249"/>
      <c r="G40" s="253"/>
    </row>
    <row r="41" spans="2:7" x14ac:dyDescent="0.25">
      <c r="B41" s="250" t="s">
        <v>130</v>
      </c>
      <c r="C41" s="119" t="s">
        <v>34</v>
      </c>
      <c r="D41" s="119">
        <v>5</v>
      </c>
      <c r="E41" s="119" t="s">
        <v>129</v>
      </c>
      <c r="F41" s="251">
        <v>8500</v>
      </c>
      <c r="G41" s="254">
        <f t="shared" ref="G41:G42" si="1">F41*D41</f>
        <v>42500</v>
      </c>
    </row>
    <row r="42" spans="2:7" x14ac:dyDescent="0.25">
      <c r="B42" s="250" t="s">
        <v>131</v>
      </c>
      <c r="C42" s="119" t="s">
        <v>34</v>
      </c>
      <c r="D42" s="119">
        <v>15</v>
      </c>
      <c r="E42" s="119" t="s">
        <v>129</v>
      </c>
      <c r="F42" s="251">
        <v>3200</v>
      </c>
      <c r="G42" s="254">
        <f t="shared" si="1"/>
        <v>48000</v>
      </c>
    </row>
    <row r="43" spans="2:7" x14ac:dyDescent="0.25">
      <c r="B43" s="252" t="s">
        <v>32</v>
      </c>
      <c r="C43" s="119"/>
      <c r="D43" s="119"/>
      <c r="E43" s="119"/>
      <c r="F43" s="251"/>
      <c r="G43" s="254"/>
    </row>
    <row r="44" spans="2:7" x14ac:dyDescent="0.25">
      <c r="B44" s="250" t="s">
        <v>85</v>
      </c>
      <c r="C44" s="119" t="s">
        <v>34</v>
      </c>
      <c r="D44" s="119">
        <v>120</v>
      </c>
      <c r="E44" s="119" t="s">
        <v>137</v>
      </c>
      <c r="F44" s="251">
        <v>260</v>
      </c>
      <c r="G44" s="254">
        <f t="shared" ref="G44:G48" si="2">F44*D44</f>
        <v>31200</v>
      </c>
    </row>
    <row r="45" spans="2:7" x14ac:dyDescent="0.25">
      <c r="B45" s="250" t="s">
        <v>124</v>
      </c>
      <c r="C45" s="119" t="s">
        <v>34</v>
      </c>
      <c r="D45" s="119">
        <v>80</v>
      </c>
      <c r="E45" s="119" t="s">
        <v>137</v>
      </c>
      <c r="F45" s="251">
        <v>300</v>
      </c>
      <c r="G45" s="254">
        <f t="shared" si="2"/>
        <v>24000</v>
      </c>
    </row>
    <row r="46" spans="2:7" x14ac:dyDescent="0.25">
      <c r="B46" s="252" t="s">
        <v>36</v>
      </c>
      <c r="C46" s="119"/>
      <c r="D46" s="119"/>
      <c r="E46" s="119"/>
      <c r="F46" s="251"/>
      <c r="G46" s="254"/>
    </row>
    <row r="47" spans="2:7" x14ac:dyDescent="0.25">
      <c r="B47" s="250" t="s">
        <v>125</v>
      </c>
      <c r="C47" s="119" t="s">
        <v>34</v>
      </c>
      <c r="D47" s="119">
        <v>800</v>
      </c>
      <c r="E47" s="119" t="s">
        <v>137</v>
      </c>
      <c r="F47" s="251">
        <v>60</v>
      </c>
      <c r="G47" s="254">
        <f t="shared" si="2"/>
        <v>48000</v>
      </c>
    </row>
    <row r="48" spans="2:7" x14ac:dyDescent="0.25">
      <c r="B48" s="250" t="s">
        <v>78</v>
      </c>
      <c r="C48" s="119" t="s">
        <v>136</v>
      </c>
      <c r="D48" s="119">
        <v>0.7</v>
      </c>
      <c r="E48" s="119" t="s">
        <v>138</v>
      </c>
      <c r="F48" s="251">
        <v>10300</v>
      </c>
      <c r="G48" s="254">
        <f t="shared" si="2"/>
        <v>7209.9999999999991</v>
      </c>
    </row>
    <row r="49" spans="2:7" x14ac:dyDescent="0.25">
      <c r="B49" s="222" t="s">
        <v>35</v>
      </c>
      <c r="C49" s="223"/>
      <c r="D49" s="223"/>
      <c r="E49" s="223"/>
      <c r="F49" s="224"/>
      <c r="G49" s="225">
        <f>SUM(G40:G48)</f>
        <v>200910</v>
      </c>
    </row>
    <row r="50" spans="2:7" x14ac:dyDescent="0.25">
      <c r="B50" s="205"/>
      <c r="C50" s="205"/>
      <c r="D50" s="205"/>
      <c r="E50" s="226"/>
      <c r="F50" s="217"/>
      <c r="G50" s="217"/>
    </row>
    <row r="51" spans="2:7" x14ac:dyDescent="0.25">
      <c r="B51" s="211" t="s">
        <v>36</v>
      </c>
      <c r="C51" s="218"/>
      <c r="D51" s="218"/>
      <c r="E51" s="218"/>
      <c r="F51" s="212"/>
      <c r="G51" s="212"/>
    </row>
    <row r="52" spans="2:7" ht="24" x14ac:dyDescent="0.25">
      <c r="B52" s="242" t="s">
        <v>37</v>
      </c>
      <c r="C52" s="240" t="s">
        <v>30</v>
      </c>
      <c r="D52" s="240" t="s">
        <v>31</v>
      </c>
      <c r="E52" s="242" t="s">
        <v>18</v>
      </c>
      <c r="F52" s="240" t="s">
        <v>19</v>
      </c>
      <c r="G52" s="242" t="s">
        <v>20</v>
      </c>
    </row>
    <row r="53" spans="2:7" x14ac:dyDescent="0.25">
      <c r="B53" s="179" t="s">
        <v>126</v>
      </c>
      <c r="C53" s="119" t="s">
        <v>127</v>
      </c>
      <c r="D53" s="119">
        <v>480</v>
      </c>
      <c r="E53" s="119" t="s">
        <v>72</v>
      </c>
      <c r="F53" s="238">
        <v>1500</v>
      </c>
      <c r="G53" s="255">
        <f>+F53*D53</f>
        <v>720000</v>
      </c>
    </row>
    <row r="54" spans="2:7" x14ac:dyDescent="0.25">
      <c r="B54" s="222" t="s">
        <v>38</v>
      </c>
      <c r="C54" s="223"/>
      <c r="D54" s="223"/>
      <c r="E54" s="223"/>
      <c r="F54" s="224"/>
      <c r="G54" s="225">
        <f>SUM(G53:G53)</f>
        <v>720000</v>
      </c>
    </row>
    <row r="55" spans="2:7" x14ac:dyDescent="0.25">
      <c r="B55" s="205"/>
      <c r="C55" s="205"/>
      <c r="D55" s="205"/>
      <c r="E55" s="205"/>
      <c r="F55" s="217"/>
      <c r="G55" s="217"/>
    </row>
    <row r="56" spans="2:7" x14ac:dyDescent="0.25">
      <c r="B56" s="256" t="s">
        <v>39</v>
      </c>
      <c r="C56" s="257"/>
      <c r="D56" s="257"/>
      <c r="E56" s="257"/>
      <c r="F56" s="257"/>
      <c r="G56" s="258">
        <f>G23+G28+G36+G49+G54</f>
        <v>1360910</v>
      </c>
    </row>
    <row r="57" spans="2:7" x14ac:dyDescent="0.25">
      <c r="B57" s="259" t="s">
        <v>40</v>
      </c>
      <c r="C57" s="228"/>
      <c r="D57" s="228"/>
      <c r="E57" s="228"/>
      <c r="F57" s="228"/>
      <c r="G57" s="260">
        <f>G56*0.05</f>
        <v>68045.5</v>
      </c>
    </row>
    <row r="58" spans="2:7" x14ac:dyDescent="0.25">
      <c r="B58" s="261" t="s">
        <v>41</v>
      </c>
      <c r="C58" s="227"/>
      <c r="D58" s="227"/>
      <c r="E58" s="227"/>
      <c r="F58" s="227"/>
      <c r="G58" s="262">
        <f>G57+G56</f>
        <v>1428955.5</v>
      </c>
    </row>
    <row r="59" spans="2:7" x14ac:dyDescent="0.25">
      <c r="B59" s="259" t="s">
        <v>42</v>
      </c>
      <c r="C59" s="228"/>
      <c r="D59" s="228"/>
      <c r="E59" s="228"/>
      <c r="F59" s="228"/>
      <c r="G59" s="260">
        <f>G12</f>
        <v>2240000</v>
      </c>
    </row>
    <row r="60" spans="2:7" x14ac:dyDescent="0.25">
      <c r="B60" s="263" t="s">
        <v>43</v>
      </c>
      <c r="C60" s="264"/>
      <c r="D60" s="264"/>
      <c r="E60" s="264"/>
      <c r="F60" s="264"/>
      <c r="G60" s="265">
        <f>G59-G58</f>
        <v>811044.5</v>
      </c>
    </row>
    <row r="61" spans="2:7" x14ac:dyDescent="0.25">
      <c r="B61" s="58" t="s">
        <v>44</v>
      </c>
      <c r="C61" s="59"/>
      <c r="D61" s="59"/>
      <c r="E61" s="59"/>
      <c r="F61" s="59"/>
      <c r="G61" s="55"/>
    </row>
    <row r="62" spans="2:7" x14ac:dyDescent="0.25">
      <c r="B62" s="72"/>
      <c r="C62" s="59"/>
      <c r="D62" s="59"/>
      <c r="E62" s="59"/>
      <c r="F62" s="59"/>
      <c r="G62" s="55"/>
    </row>
    <row r="63" spans="2:7" x14ac:dyDescent="0.25">
      <c r="B63" s="229" t="s">
        <v>45</v>
      </c>
      <c r="C63" s="57"/>
      <c r="D63" s="57"/>
      <c r="E63" s="57"/>
      <c r="F63" s="57"/>
      <c r="G63" s="55"/>
    </row>
    <row r="64" spans="2:7" x14ac:dyDescent="0.25">
      <c r="B64" s="266" t="s">
        <v>46</v>
      </c>
      <c r="C64" s="267"/>
      <c r="D64" s="267"/>
      <c r="E64" s="267"/>
      <c r="F64" s="267"/>
      <c r="G64" s="268"/>
    </row>
    <row r="65" spans="2:7" x14ac:dyDescent="0.25">
      <c r="B65" s="269" t="s">
        <v>47</v>
      </c>
      <c r="C65" s="57"/>
      <c r="D65" s="57"/>
      <c r="E65" s="57"/>
      <c r="F65" s="57"/>
      <c r="G65" s="270"/>
    </row>
    <row r="66" spans="2:7" x14ac:dyDescent="0.25">
      <c r="B66" s="269" t="s">
        <v>48</v>
      </c>
      <c r="C66" s="57"/>
      <c r="D66" s="57"/>
      <c r="E66" s="57"/>
      <c r="F66" s="57"/>
      <c r="G66" s="270"/>
    </row>
    <row r="67" spans="2:7" x14ac:dyDescent="0.25">
      <c r="B67" s="269" t="s">
        <v>49</v>
      </c>
      <c r="C67" s="57"/>
      <c r="D67" s="57"/>
      <c r="E67" s="57"/>
      <c r="F67" s="57"/>
      <c r="G67" s="270"/>
    </row>
    <row r="68" spans="2:7" x14ac:dyDescent="0.25">
      <c r="B68" s="269" t="s">
        <v>50</v>
      </c>
      <c r="C68" s="57"/>
      <c r="D68" s="57"/>
      <c r="E68" s="57"/>
      <c r="F68" s="57"/>
      <c r="G68" s="270"/>
    </row>
    <row r="69" spans="2:7" x14ac:dyDescent="0.25">
      <c r="B69" s="271" t="s">
        <v>51</v>
      </c>
      <c r="C69" s="272"/>
      <c r="D69" s="272"/>
      <c r="E69" s="272"/>
      <c r="F69" s="272"/>
      <c r="G69" s="273"/>
    </row>
    <row r="70" spans="2:7" x14ac:dyDescent="0.25">
      <c r="B70" s="82"/>
      <c r="C70" s="57"/>
      <c r="D70" s="57"/>
      <c r="E70" s="57"/>
      <c r="F70" s="57"/>
      <c r="G70" s="55"/>
    </row>
    <row r="71" spans="2:7" x14ac:dyDescent="0.25">
      <c r="B71" s="304" t="s">
        <v>52</v>
      </c>
      <c r="C71" s="305"/>
      <c r="D71" s="230"/>
      <c r="E71" s="49"/>
      <c r="F71" s="49"/>
      <c r="G71" s="55"/>
    </row>
    <row r="72" spans="2:7" x14ac:dyDescent="0.25">
      <c r="B72" s="274" t="s">
        <v>37</v>
      </c>
      <c r="C72" s="274" t="s">
        <v>53</v>
      </c>
      <c r="D72" s="275" t="s">
        <v>54</v>
      </c>
      <c r="E72" s="49"/>
      <c r="F72" s="49"/>
      <c r="G72" s="55"/>
    </row>
    <row r="73" spans="2:7" x14ac:dyDescent="0.25">
      <c r="B73" s="276" t="s">
        <v>55</v>
      </c>
      <c r="C73" s="277">
        <f>G23</f>
        <v>200000</v>
      </c>
      <c r="D73" s="278">
        <f>(C73/C79)</f>
        <v>0.13996237111652532</v>
      </c>
      <c r="E73" s="49"/>
      <c r="F73" s="49"/>
      <c r="G73" s="55"/>
    </row>
    <row r="74" spans="2:7" x14ac:dyDescent="0.25">
      <c r="B74" s="276" t="s">
        <v>56</v>
      </c>
      <c r="C74" s="282">
        <f>G28</f>
        <v>0</v>
      </c>
      <c r="D74" s="278">
        <f>C74/C79</f>
        <v>0</v>
      </c>
      <c r="E74" s="49"/>
      <c r="F74" s="49"/>
      <c r="G74" s="55"/>
    </row>
    <row r="75" spans="2:7" x14ac:dyDescent="0.25">
      <c r="B75" s="276" t="s">
        <v>57</v>
      </c>
      <c r="C75" s="277">
        <f>G36</f>
        <v>240000</v>
      </c>
      <c r="D75" s="278">
        <f>(C75/C79)</f>
        <v>0.16795484533983038</v>
      </c>
      <c r="E75" s="49"/>
      <c r="F75" s="49"/>
      <c r="G75" s="55"/>
    </row>
    <row r="76" spans="2:7" x14ac:dyDescent="0.25">
      <c r="B76" s="276" t="s">
        <v>29</v>
      </c>
      <c r="C76" s="277">
        <f>G49</f>
        <v>200910</v>
      </c>
      <c r="D76" s="278">
        <f>(C76/C79)</f>
        <v>0.1405991999051055</v>
      </c>
      <c r="E76" s="49"/>
      <c r="F76" s="49"/>
      <c r="G76" s="55"/>
    </row>
    <row r="77" spans="2:7" x14ac:dyDescent="0.25">
      <c r="B77" s="276" t="s">
        <v>58</v>
      </c>
      <c r="C77" s="279">
        <f>G54</f>
        <v>720000</v>
      </c>
      <c r="D77" s="278">
        <f>(C77/C79)</f>
        <v>0.5038645360194911</v>
      </c>
      <c r="E77" s="54"/>
      <c r="F77" s="54"/>
      <c r="G77" s="55"/>
    </row>
    <row r="78" spans="2:7" x14ac:dyDescent="0.25">
      <c r="B78" s="276" t="s">
        <v>59</v>
      </c>
      <c r="C78" s="279">
        <f>G57</f>
        <v>68045.5</v>
      </c>
      <c r="D78" s="278">
        <f>(C78/C79)</f>
        <v>4.7619047619047616E-2</v>
      </c>
      <c r="E78" s="54"/>
      <c r="F78" s="54"/>
      <c r="G78" s="55"/>
    </row>
    <row r="79" spans="2:7" x14ac:dyDescent="0.25">
      <c r="B79" s="274" t="s">
        <v>60</v>
      </c>
      <c r="C79" s="280">
        <f>SUM(C73:C78)</f>
        <v>1428955.5</v>
      </c>
      <c r="D79" s="281">
        <f>SUM(D73:D78)</f>
        <v>1</v>
      </c>
      <c r="E79" s="54"/>
      <c r="F79" s="54"/>
      <c r="G79" s="55"/>
    </row>
    <row r="80" spans="2:7" x14ac:dyDescent="0.25">
      <c r="B80" s="72"/>
      <c r="C80" s="59"/>
      <c r="D80" s="59"/>
      <c r="E80" s="59"/>
      <c r="F80" s="59"/>
      <c r="G80" s="55"/>
    </row>
    <row r="81" spans="2:7" x14ac:dyDescent="0.25">
      <c r="B81" s="73"/>
      <c r="C81" s="59"/>
      <c r="D81" s="59"/>
      <c r="E81" s="59"/>
      <c r="F81" s="59"/>
      <c r="G81" s="55"/>
    </row>
    <row r="82" spans="2:7" x14ac:dyDescent="0.25">
      <c r="B82" s="95"/>
      <c r="C82" s="94" t="s">
        <v>87</v>
      </c>
      <c r="D82" s="95"/>
      <c r="E82" s="95"/>
      <c r="F82" s="54"/>
      <c r="G82" s="55"/>
    </row>
    <row r="83" spans="2:7" x14ac:dyDescent="0.25">
      <c r="B83" s="274" t="s">
        <v>69</v>
      </c>
      <c r="C83" s="283">
        <v>500</v>
      </c>
      <c r="D83" s="283">
        <v>560</v>
      </c>
      <c r="E83" s="283">
        <v>600</v>
      </c>
      <c r="F83" s="92"/>
      <c r="G83" s="56"/>
    </row>
    <row r="84" spans="2:7" x14ac:dyDescent="0.25">
      <c r="B84" s="274" t="s">
        <v>70</v>
      </c>
      <c r="C84" s="280">
        <f>(G58/C83)</f>
        <v>2857.9110000000001</v>
      </c>
      <c r="D84" s="280">
        <f>(G58/D83)</f>
        <v>2551.7062500000002</v>
      </c>
      <c r="E84" s="280">
        <f>(G58/E83)</f>
        <v>2381.5925000000002</v>
      </c>
      <c r="F84" s="92"/>
      <c r="G84" s="56"/>
    </row>
    <row r="85" spans="2:7" x14ac:dyDescent="0.25">
      <c r="B85" s="83" t="s">
        <v>61</v>
      </c>
      <c r="C85" s="57"/>
      <c r="D85" s="57"/>
      <c r="E85" s="57"/>
      <c r="F85" s="57"/>
      <c r="G85" s="57"/>
    </row>
  </sheetData>
  <mergeCells count="8">
    <mergeCell ref="B17:G17"/>
    <mergeCell ref="B71:C7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Espinaca</vt:lpstr>
      <vt:lpstr>Festulolium Trébol rosado</vt:lpstr>
      <vt:lpstr>Festulolium Trébol blanco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2021-02-16T02:06:17Z</dcterms:modified>
</cp:coreProperties>
</file>