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o\Desktop\Fichas Tecnicas 2021\FT Tirua corregida JC Campos\"/>
    </mc:Choice>
  </mc:AlternateContent>
  <bookViews>
    <workbookView xWindow="0" yWindow="0" windowWidth="20490" windowHeight="7755"/>
  </bookViews>
  <sheets>
    <sheet name="FRAMBUESA HERITAGE" sheetId="10" r:id="rId1"/>
  </sheets>
  <calcPr calcId="152511"/>
</workbook>
</file>

<file path=xl/calcChain.xml><?xml version="1.0" encoding="utf-8"?>
<calcChain xmlns="http://schemas.openxmlformats.org/spreadsheetml/2006/main">
  <c r="D78" i="10" l="1"/>
  <c r="C78" i="10"/>
  <c r="B78" i="10"/>
  <c r="B72" i="10"/>
  <c r="B71" i="10"/>
  <c r="B70" i="10"/>
  <c r="B69" i="10"/>
  <c r="B67" i="10"/>
  <c r="F47" i="10"/>
  <c r="F48" i="10" s="1"/>
  <c r="F42" i="10"/>
  <c r="F40" i="10"/>
  <c r="F39" i="10"/>
  <c r="F37" i="10"/>
  <c r="F36" i="10"/>
  <c r="F35" i="10"/>
  <c r="F43" i="10" s="1"/>
  <c r="F29" i="10"/>
  <c r="F30" i="10" s="1"/>
  <c r="F24" i="10"/>
  <c r="F23" i="10"/>
  <c r="F22" i="10"/>
  <c r="F21" i="10"/>
  <c r="F20" i="10"/>
  <c r="F11" i="10"/>
  <c r="F53" i="10" s="1"/>
  <c r="F25" i="10" l="1"/>
  <c r="F50" i="10" s="1"/>
  <c r="F51" i="10"/>
  <c r="F52" i="10" l="1"/>
  <c r="F54" i="10" s="1"/>
  <c r="B73" i="10" l="1"/>
  <c r="C68" i="10" l="1"/>
  <c r="C69" i="10"/>
  <c r="C71" i="10"/>
  <c r="C67" i="10"/>
  <c r="C72" i="10"/>
  <c r="C70" i="10"/>
  <c r="C73" i="10" l="1"/>
</calcChain>
</file>

<file path=xl/sharedStrings.xml><?xml version="1.0" encoding="utf-8"?>
<sst xmlns="http://schemas.openxmlformats.org/spreadsheetml/2006/main" count="126" uniqueCount="98">
  <si>
    <t>RUBRO O CULTIVO</t>
  </si>
  <si>
    <t>VARIEDAD</t>
  </si>
  <si>
    <t>FECHA ESTIMADA  PRECIO VENTA</t>
  </si>
  <si>
    <t>NIVEL TECNOLÓGICO</t>
  </si>
  <si>
    <t>Medio</t>
  </si>
  <si>
    <t>REGIÓN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</si>
  <si>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</si>
  <si>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</si>
  <si>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</si>
  <si>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</si>
  <si>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</si>
  <si>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</si>
  <si>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</si>
  <si>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</si>
  <si>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</si>
  <si>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</si>
  <si>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</si>
  <si>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</si>
  <si>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</si>
  <si>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</si>
  <si>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MAQUINARIA</t>
  </si>
  <si>
    <t>INSUMOS</t>
  </si>
  <si>
    <t>Insumos</t>
  </si>
  <si>
    <t>Unidad (Kg/l/u)</t>
  </si>
  <si>
    <t>Cantidad (Kg/l/u)</t>
  </si>
  <si>
    <t>FERTILIZANTES</t>
  </si>
  <si>
    <t>Kg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</si>
  <si>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</si>
  <si>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</si>
  <si>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</si>
  <si>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</si>
  <si>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</si>
  <si>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</si>
  <si>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</si>
  <si>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</si>
  <si>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</si>
  <si>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</si>
  <si>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</si>
  <si>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</si>
  <si>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</si>
  <si>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</si>
  <si>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</si>
  <si>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</si>
  <si>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</si>
  <si>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</si>
  <si>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</si>
  <si>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</si>
  <si>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</si>
  <si>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</si>
  <si>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</si>
  <si>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</si>
  <si>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</si>
  <si>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BIO BIO</t>
  </si>
  <si>
    <t>TIRUA</t>
  </si>
  <si>
    <t>Lt</t>
  </si>
  <si>
    <t>Fuente: INDAP</t>
  </si>
  <si>
    <t>Octubre</t>
  </si>
  <si>
    <t>HERBICIDA</t>
  </si>
  <si>
    <t>JM</t>
  </si>
  <si>
    <t xml:space="preserve">Subtotal Maquinaria </t>
  </si>
  <si>
    <t xml:space="preserve">Subtotal Insumos </t>
  </si>
  <si>
    <t>Rango</t>
  </si>
  <si>
    <t>Rendimiento (KILOS/hà)</t>
  </si>
  <si>
    <t>Costo unitario ($KILOS(*)</t>
  </si>
  <si>
    <t>RENDIMIENTO  (kg/ha)</t>
  </si>
  <si>
    <t>Heritage</t>
  </si>
  <si>
    <t>PRECIO ESPERADO ($/kg)</t>
  </si>
  <si>
    <t>INGRESO ESPERADO, CON IVA ($)</t>
  </si>
  <si>
    <t>ÁREA</t>
  </si>
  <si>
    <t>DESTINO PRODUCCIÓN</t>
  </si>
  <si>
    <t>Mercado Local</t>
  </si>
  <si>
    <t>Reparacion sistemna conducción</t>
  </si>
  <si>
    <t>Amarra</t>
  </si>
  <si>
    <t>Aplicación de fertilizante</t>
  </si>
  <si>
    <t xml:space="preserve">Cosecha </t>
  </si>
  <si>
    <t>Desbrozadora</t>
  </si>
  <si>
    <t>Fertilizante SFT</t>
  </si>
  <si>
    <t>Muriato Potasio</t>
  </si>
  <si>
    <t>Aminotec</t>
  </si>
  <si>
    <t>Septiembre</t>
  </si>
  <si>
    <t>Paraquat</t>
  </si>
  <si>
    <t>Noviembre</t>
  </si>
  <si>
    <t xml:space="preserve">INSECTICIDA </t>
  </si>
  <si>
    <t>Troya</t>
  </si>
  <si>
    <t>Anual</t>
  </si>
  <si>
    <t>MARZO-JUNIO 2022</t>
  </si>
  <si>
    <t>LLUVIA-RIEGO DEFICIENTE</t>
  </si>
  <si>
    <t>MARZO/JUNIO</t>
  </si>
  <si>
    <t>Poda (A TIERRA)</t>
  </si>
  <si>
    <t>Junio - julio</t>
  </si>
  <si>
    <t>octubre</t>
  </si>
  <si>
    <t>octubre-diciembre</t>
  </si>
  <si>
    <t>Julio - octubre</t>
  </si>
  <si>
    <t>Agosto-diciembre</t>
  </si>
  <si>
    <t>Julio * octubre</t>
  </si>
  <si>
    <t>marzo - Abril</t>
  </si>
  <si>
    <t>traslado a venta  zona urbana.-</t>
  </si>
  <si>
    <t>Frambuesa año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</si>
</sst>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* #,##0_-;\-* #,##0_-;_-* &quot;-&quot;_-;_-@_-"/>
    <numFmt numFmtId="169" formatCode="_-* #,##0.00_-;\-* #,##0.00_-;_-* &quot;-&quot;??_-;_-@_-"/>
    <numFmt numFmtId="170" formatCode="#,##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Helvetica Neue"/>
      <family val="2"/>
      <scheme val="minor"/>
    </font>
    <font>
      <sz val="11"/>
      <color indexed="8"/>
      <name val="Calibri"/>
      <family val="2"/>
    </font>
    <font>
      <b/>
      <sz val="9"/>
      <color theme="0"/>
      <name val="Calibri"/>
      <family val="2"/>
    </font>
    <font>
      <sz val="9"/>
      <color theme="0"/>
      <name val="Calibri"/>
      <family val="2"/>
    </font>
    <font>
      <b/>
      <sz val="7"/>
      <color theme="0"/>
      <name val="Calibri"/>
      <family val="2"/>
    </font>
    <font>
      <sz val="7"/>
      <color theme="1"/>
      <name val="Calibri"/>
      <family val="2"/>
    </font>
    <font>
      <b/>
      <i/>
      <sz val="7"/>
      <color theme="1"/>
      <name val="Calibri"/>
      <family val="2"/>
    </font>
    <font>
      <sz val="7"/>
      <name val="Calibri"/>
      <family val="2"/>
    </font>
    <font>
      <sz val="7"/>
      <color theme="0"/>
      <name val="Calibri"/>
      <family val="2"/>
    </font>
    <font>
      <b/>
      <sz val="7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 applyNumberFormat="0" applyFill="0" applyBorder="0" applyProtection="0"/>
    <xf numFmtId="0" fontId="11" fillId="0" borderId="1"/>
    <xf numFmtId="0" fontId="1" fillId="0" borderId="1"/>
    <xf numFmtId="43" fontId="1" fillId="0" borderId="1" applyFont="0" applyFill="0" applyBorder="0" applyAlignment="0" applyProtection="0"/>
    <xf numFmtId="167" fontId="11" fillId="0" borderId="1" applyFont="0" applyFill="0" applyBorder="0" applyAlignment="0" applyProtection="0"/>
    <xf numFmtId="168" fontId="11" fillId="0" borderId="1" applyFont="0" applyFill="0" applyBorder="0" applyAlignment="0" applyProtection="0"/>
    <xf numFmtId="166" fontId="11" fillId="0" borderId="1" applyFont="0" applyFill="0" applyBorder="0" applyAlignment="0" applyProtection="0"/>
    <xf numFmtId="0" fontId="11" fillId="0" borderId="1"/>
    <xf numFmtId="0" fontId="11" fillId="0" borderId="1"/>
    <xf numFmtId="9" fontId="11" fillId="0" borderId="1" applyFont="0" applyFill="0" applyBorder="0" applyAlignment="0" applyProtection="0"/>
    <xf numFmtId="169" fontId="1" fillId="0" borderId="1" applyFont="0" applyFill="0" applyBorder="0" applyAlignment="0" applyProtection="0"/>
    <xf numFmtId="43" fontId="13" fillId="0" borderId="0" applyFont="0" applyFill="0" applyBorder="0" applyAlignment="0" applyProtection="0"/>
    <xf numFmtId="0" fontId="11" fillId="0" borderId="1"/>
  </cellStyleXfs>
  <cellXfs count="110">
    <xf numFmtId="0" fontId="0" fillId="0" borderId="0" xfId="0" applyFont="1" applyAlignment="1"/>
    <xf numFmtId="0" fontId="7" fillId="3" borderId="1" xfId="0" applyFont="1" applyFill="1" applyBorder="1" applyAlignment="1"/>
    <xf numFmtId="0" fontId="4" fillId="3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/>
    <xf numFmtId="0" fontId="4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49" fontId="10" fillId="5" borderId="1" xfId="0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12" fillId="0" borderId="1" xfId="0" applyFont="1" applyBorder="1" applyAlignment="1">
      <alignment vertical="center"/>
    </xf>
    <xf numFmtId="165" fontId="5" fillId="4" borderId="2" xfId="0" applyNumberFormat="1" applyFont="1" applyFill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3" fontId="12" fillId="0" borderId="1" xfId="11" applyNumberFormat="1" applyFont="1" applyBorder="1" applyAlignment="1">
      <alignment vertical="center"/>
    </xf>
    <xf numFmtId="165" fontId="5" fillId="4" borderId="2" xfId="0" applyNumberFormat="1" applyFont="1" applyFill="1" applyBorder="1" applyAlignment="1">
      <alignment horizontal="left" vertical="center"/>
    </xf>
    <xf numFmtId="3" fontId="17" fillId="6" borderId="2" xfId="0" applyNumberFormat="1" applyFont="1" applyFill="1" applyBorder="1" applyAlignment="1">
      <alignment horizontal="right"/>
    </xf>
    <xf numFmtId="14" fontId="17" fillId="6" borderId="2" xfId="0" applyNumberFormat="1" applyFont="1" applyFill="1" applyBorder="1" applyAlignment="1">
      <alignment horizontal="right"/>
    </xf>
    <xf numFmtId="3" fontId="17" fillId="0" borderId="1" xfId="0" applyNumberFormat="1" applyFont="1" applyBorder="1" applyAlignment="1">
      <alignment vertical="center" wrapText="1"/>
    </xf>
    <xf numFmtId="3" fontId="17" fillId="0" borderId="1" xfId="0" applyNumberFormat="1" applyFont="1" applyBorder="1" applyAlignment="1">
      <alignment horizontal="right" vertical="center"/>
    </xf>
    <xf numFmtId="3" fontId="17" fillId="0" borderId="1" xfId="0" applyNumberFormat="1" applyFont="1" applyBorder="1" applyAlignment="1">
      <alignment vertical="center"/>
    </xf>
    <xf numFmtId="3" fontId="17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>
      <alignment horizontal="left" vertical="center"/>
    </xf>
    <xf numFmtId="3" fontId="17" fillId="0" borderId="1" xfId="0" applyNumberFormat="1" applyFont="1" applyFill="1" applyBorder="1" applyAlignment="1">
      <alignment horizontal="left" vertical="center"/>
    </xf>
    <xf numFmtId="3" fontId="17" fillId="0" borderId="1" xfId="0" applyNumberFormat="1" applyFont="1" applyFill="1" applyBorder="1" applyAlignment="1">
      <alignment vertical="center"/>
    </xf>
    <xf numFmtId="3" fontId="19" fillId="0" borderId="2" xfId="0" applyNumberFormat="1" applyFont="1" applyBorder="1" applyAlignment="1">
      <alignment horizontal="left" vertical="center" wrapText="1"/>
    </xf>
    <xf numFmtId="3" fontId="19" fillId="0" borderId="2" xfId="0" applyNumberFormat="1" applyFont="1" applyBorder="1" applyAlignment="1">
      <alignment horizontal="center"/>
    </xf>
    <xf numFmtId="170" fontId="19" fillId="0" borderId="2" xfId="0" applyNumberFormat="1" applyFont="1" applyBorder="1" applyAlignment="1">
      <alignment horizontal="center"/>
    </xf>
    <xf numFmtId="3" fontId="17" fillId="0" borderId="2" xfId="0" applyNumberFormat="1" applyFont="1" applyBorder="1"/>
    <xf numFmtId="3" fontId="17" fillId="0" borderId="2" xfId="0" applyNumberFormat="1" applyFont="1" applyBorder="1" applyAlignment="1">
      <alignment horizontal="left"/>
    </xf>
    <xf numFmtId="170" fontId="17" fillId="0" borderId="2" xfId="0" applyNumberFormat="1" applyFont="1" applyBorder="1" applyAlignment="1">
      <alignment horizontal="center"/>
    </xf>
    <xf numFmtId="3" fontId="17" fillId="0" borderId="2" xfId="0" applyNumberFormat="1" applyFont="1" applyBorder="1" applyAlignment="1">
      <alignment horizontal="center"/>
    </xf>
    <xf numFmtId="3" fontId="17" fillId="0" borderId="1" xfId="0" applyNumberFormat="1" applyFont="1" applyBorder="1" applyAlignment="1">
      <alignment horizontal="center" vertical="center"/>
    </xf>
    <xf numFmtId="3" fontId="7" fillId="0" borderId="2" xfId="1" applyNumberFormat="1" applyFont="1" applyBorder="1" applyAlignment="1">
      <alignment horizontal="left"/>
    </xf>
    <xf numFmtId="3" fontId="7" fillId="0" borderId="2" xfId="1" applyNumberFormat="1" applyFont="1" applyBorder="1" applyAlignment="1">
      <alignment horizontal="center"/>
    </xf>
    <xf numFmtId="3" fontId="7" fillId="0" borderId="2" xfId="1" applyNumberFormat="1" applyFont="1" applyBorder="1" applyAlignment="1">
      <alignment horizontal="right"/>
    </xf>
    <xf numFmtId="3" fontId="21" fillId="0" borderId="2" xfId="0" applyNumberFormat="1" applyFont="1" applyBorder="1"/>
    <xf numFmtId="3" fontId="19" fillId="6" borderId="2" xfId="0" applyNumberFormat="1" applyFont="1" applyFill="1" applyBorder="1" applyAlignment="1">
      <alignment horizontal="right"/>
    </xf>
    <xf numFmtId="3" fontId="19" fillId="0" borderId="2" xfId="0" applyNumberFormat="1" applyFont="1" applyBorder="1"/>
    <xf numFmtId="3" fontId="19" fillId="0" borderId="2" xfId="0" applyNumberFormat="1" applyFont="1" applyBorder="1" applyAlignment="1">
      <alignment wrapText="1"/>
    </xf>
    <xf numFmtId="3" fontId="19" fillId="0" borderId="2" xfId="0" applyNumberFormat="1" applyFont="1" applyBorder="1" applyAlignment="1">
      <alignment horizontal="right"/>
    </xf>
    <xf numFmtId="3" fontId="19" fillId="6" borderId="2" xfId="0" applyNumberFormat="1" applyFont="1" applyFill="1" applyBorder="1" applyAlignment="1">
      <alignment horizontal="right" indent="1"/>
    </xf>
    <xf numFmtId="3" fontId="17" fillId="0" borderId="2" xfId="0" applyNumberFormat="1" applyFont="1" applyBorder="1" applyAlignment="1">
      <alignment vertical="center" wrapText="1"/>
    </xf>
    <xf numFmtId="3" fontId="16" fillId="7" borderId="2" xfId="0" applyNumberFormat="1" applyFont="1" applyFill="1" applyBorder="1" applyAlignment="1">
      <alignment horizontal="center" vertical="center" wrapText="1"/>
    </xf>
    <xf numFmtId="3" fontId="16" fillId="7" borderId="2" xfId="0" applyNumberFormat="1" applyFont="1" applyFill="1" applyBorder="1" applyAlignment="1">
      <alignment horizontal="center" vertical="center"/>
    </xf>
    <xf numFmtId="3" fontId="20" fillId="7" borderId="1" xfId="0" applyNumberFormat="1" applyFont="1" applyFill="1" applyBorder="1" applyAlignment="1">
      <alignment horizontal="right" vertical="center"/>
    </xf>
    <xf numFmtId="3" fontId="20" fillId="7" borderId="1" xfId="0" applyNumberFormat="1" applyFont="1" applyFill="1" applyBorder="1" applyAlignment="1">
      <alignment horizontal="center" vertical="center"/>
    </xf>
    <xf numFmtId="3" fontId="20" fillId="7" borderId="1" xfId="0" applyNumberFormat="1" applyFont="1" applyFill="1" applyBorder="1" applyAlignment="1">
      <alignment vertical="center"/>
    </xf>
    <xf numFmtId="3" fontId="15" fillId="7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/>
    <xf numFmtId="0" fontId="0" fillId="0" borderId="1" xfId="0" applyFont="1" applyBorder="1" applyAlignment="1"/>
    <xf numFmtId="3" fontId="17" fillId="0" borderId="1" xfId="0" applyNumberFormat="1" applyFont="1" applyBorder="1"/>
    <xf numFmtId="3" fontId="17" fillId="0" borderId="1" xfId="0" applyNumberFormat="1" applyFont="1" applyBorder="1" applyAlignment="1">
      <alignment horizontal="right"/>
    </xf>
    <xf numFmtId="3" fontId="14" fillId="8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0" fontId="7" fillId="5" borderId="1" xfId="0" applyFont="1" applyFill="1" applyBorder="1" applyAlignment="1"/>
    <xf numFmtId="3" fontId="15" fillId="8" borderId="1" xfId="0" applyNumberFormat="1" applyFont="1" applyFill="1" applyBorder="1" applyAlignment="1">
      <alignment horizontal="right" vertical="center"/>
    </xf>
    <xf numFmtId="3" fontId="15" fillId="7" borderId="1" xfId="0" applyNumberFormat="1" applyFont="1" applyFill="1" applyBorder="1" applyAlignment="1">
      <alignment horizontal="center" vertical="center"/>
    </xf>
    <xf numFmtId="3" fontId="15" fillId="7" borderId="1" xfId="0" applyNumberFormat="1" applyFont="1" applyFill="1" applyBorder="1" applyAlignment="1">
      <alignment vertical="center"/>
    </xf>
    <xf numFmtId="3" fontId="15" fillId="8" borderId="1" xfId="0" applyNumberFormat="1" applyFont="1" applyFill="1" applyBorder="1" applyAlignment="1">
      <alignment horizontal="center" vertical="center"/>
    </xf>
    <xf numFmtId="3" fontId="15" fillId="8" borderId="1" xfId="0" applyNumberFormat="1" applyFont="1" applyFill="1" applyBorder="1" applyAlignment="1">
      <alignment vertical="center"/>
    </xf>
    <xf numFmtId="3" fontId="14" fillId="7" borderId="2" xfId="0" applyNumberFormat="1" applyFont="1" applyFill="1" applyBorder="1" applyAlignment="1">
      <alignment vertical="center" wrapText="1"/>
    </xf>
    <xf numFmtId="14" fontId="3" fillId="2" borderId="2" xfId="0" applyNumberFormat="1" applyFont="1" applyFill="1" applyBorder="1" applyAlignment="1">
      <alignment horizontal="right"/>
    </xf>
    <xf numFmtId="3" fontId="17" fillId="0" borderId="2" xfId="0" applyNumberFormat="1" applyFont="1" applyBorder="1" applyAlignment="1">
      <alignment horizontal="right" wrapText="1"/>
    </xf>
    <xf numFmtId="3" fontId="14" fillId="7" borderId="3" xfId="0" applyNumberFormat="1" applyFont="1" applyFill="1" applyBorder="1" applyAlignment="1">
      <alignment vertical="center"/>
    </xf>
    <xf numFmtId="3" fontId="15" fillId="7" borderId="4" xfId="0" applyNumberFormat="1" applyFont="1" applyFill="1" applyBorder="1" applyAlignment="1">
      <alignment horizontal="right" vertical="center"/>
    </xf>
    <xf numFmtId="3" fontId="15" fillId="7" borderId="4" xfId="0" applyNumberFormat="1" applyFont="1" applyFill="1" applyBorder="1" applyAlignment="1">
      <alignment horizontal="center" vertical="center"/>
    </xf>
    <xf numFmtId="3" fontId="15" fillId="7" borderId="4" xfId="0" applyNumberFormat="1" applyFont="1" applyFill="1" applyBorder="1" applyAlignment="1">
      <alignment vertical="center"/>
    </xf>
    <xf numFmtId="3" fontId="15" fillId="7" borderId="5" xfId="0" applyNumberFormat="1" applyFont="1" applyFill="1" applyBorder="1" applyAlignment="1">
      <alignment horizontal="right" vertical="center"/>
    </xf>
    <xf numFmtId="3" fontId="14" fillId="8" borderId="6" xfId="0" applyNumberFormat="1" applyFont="1" applyFill="1" applyBorder="1" applyAlignment="1">
      <alignment vertical="center"/>
    </xf>
    <xf numFmtId="3" fontId="15" fillId="8" borderId="7" xfId="0" applyNumberFormat="1" applyFont="1" applyFill="1" applyBorder="1" applyAlignment="1">
      <alignment horizontal="right" vertical="center"/>
    </xf>
    <xf numFmtId="3" fontId="14" fillId="7" borderId="6" xfId="0" applyNumberFormat="1" applyFont="1" applyFill="1" applyBorder="1" applyAlignment="1">
      <alignment vertical="center"/>
    </xf>
    <xf numFmtId="3" fontId="15" fillId="7" borderId="7" xfId="0" applyNumberFormat="1" applyFont="1" applyFill="1" applyBorder="1" applyAlignment="1">
      <alignment horizontal="right" vertical="center"/>
    </xf>
    <xf numFmtId="3" fontId="14" fillId="7" borderId="8" xfId="0" applyNumberFormat="1" applyFont="1" applyFill="1" applyBorder="1" applyAlignment="1">
      <alignment vertical="center"/>
    </xf>
    <xf numFmtId="3" fontId="15" fillId="7" borderId="9" xfId="0" applyNumberFormat="1" applyFont="1" applyFill="1" applyBorder="1" applyAlignment="1">
      <alignment horizontal="right" vertical="center"/>
    </xf>
    <xf numFmtId="3" fontId="15" fillId="7" borderId="9" xfId="0" applyNumberFormat="1" applyFont="1" applyFill="1" applyBorder="1" applyAlignment="1">
      <alignment horizontal="center" vertical="center"/>
    </xf>
    <xf numFmtId="3" fontId="15" fillId="7" borderId="9" xfId="0" applyNumberFormat="1" applyFont="1" applyFill="1" applyBorder="1" applyAlignment="1">
      <alignment vertical="center"/>
    </xf>
    <xf numFmtId="3" fontId="15" fillId="9" borderId="10" xfId="0" applyNumberFormat="1" applyFont="1" applyFill="1" applyBorder="1" applyAlignment="1">
      <alignment horizontal="right" vertical="center"/>
    </xf>
    <xf numFmtId="49" fontId="7" fillId="2" borderId="3" xfId="0" applyNumberFormat="1" applyFont="1" applyFill="1" applyBorder="1" applyAlignment="1">
      <alignment vertical="center"/>
    </xf>
    <xf numFmtId="0" fontId="7" fillId="2" borderId="4" xfId="0" applyFont="1" applyFill="1" applyBorder="1" applyAlignment="1"/>
    <xf numFmtId="164" fontId="2" fillId="2" borderId="5" xfId="0" applyNumberFormat="1" applyFont="1" applyFill="1" applyBorder="1" applyAlignment="1">
      <alignment vertical="center"/>
    </xf>
    <xf numFmtId="49" fontId="7" fillId="2" borderId="6" xfId="0" applyNumberFormat="1" applyFont="1" applyFill="1" applyBorder="1" applyAlignment="1">
      <alignment vertical="center"/>
    </xf>
    <xf numFmtId="164" fontId="2" fillId="2" borderId="7" xfId="0" applyNumberFormat="1" applyFont="1" applyFill="1" applyBorder="1" applyAlignment="1">
      <alignment vertical="center"/>
    </xf>
    <xf numFmtId="49" fontId="7" fillId="2" borderId="8" xfId="0" applyNumberFormat="1" applyFont="1" applyFill="1" applyBorder="1" applyAlignment="1">
      <alignment vertical="center"/>
    </xf>
    <xf numFmtId="0" fontId="7" fillId="2" borderId="9" xfId="0" applyFont="1" applyFill="1" applyBorder="1" applyAlignment="1"/>
    <xf numFmtId="164" fontId="2" fillId="2" borderId="10" xfId="0" applyNumberFormat="1" applyFont="1" applyFill="1" applyBorder="1" applyAlignment="1">
      <alignment vertical="center"/>
    </xf>
    <xf numFmtId="49" fontId="5" fillId="4" borderId="2" xfId="0" applyNumberFormat="1" applyFont="1" applyFill="1" applyBorder="1" applyAlignment="1">
      <alignment vertical="center"/>
    </xf>
    <xf numFmtId="49" fontId="7" fillId="4" borderId="2" xfId="0" applyNumberFormat="1" applyFont="1" applyFill="1" applyBorder="1" applyAlignment="1"/>
    <xf numFmtId="49" fontId="5" fillId="2" borderId="2" xfId="0" applyNumberFormat="1" applyFont="1" applyFill="1" applyBorder="1" applyAlignment="1">
      <alignment vertical="center"/>
    </xf>
    <xf numFmtId="3" fontId="5" fillId="2" borderId="2" xfId="0" applyNumberFormat="1" applyFont="1" applyFill="1" applyBorder="1" applyAlignment="1">
      <alignment vertical="center"/>
    </xf>
    <xf numFmtId="9" fontId="7" fillId="2" borderId="2" xfId="0" applyNumberFormat="1" applyFont="1" applyFill="1" applyBorder="1" applyAlignment="1"/>
    <xf numFmtId="165" fontId="5" fillId="2" borderId="2" xfId="0" applyNumberFormat="1" applyFont="1" applyFill="1" applyBorder="1" applyAlignment="1">
      <alignment vertical="center"/>
    </xf>
    <xf numFmtId="9" fontId="5" fillId="4" borderId="2" xfId="0" applyNumberFormat="1" applyFont="1" applyFill="1" applyBorder="1" applyAlignment="1">
      <alignment vertical="center"/>
    </xf>
    <xf numFmtId="0" fontId="5" fillId="4" borderId="2" xfId="0" applyNumberFormat="1" applyFont="1" applyFill="1" applyBorder="1" applyAlignment="1">
      <alignment vertical="center"/>
    </xf>
    <xf numFmtId="49" fontId="5" fillId="4" borderId="2" xfId="0" applyNumberFormat="1" applyFont="1" applyFill="1" applyBorder="1" applyAlignment="1">
      <alignment horizontal="left" vertical="center" wrapText="1"/>
    </xf>
    <xf numFmtId="0" fontId="5" fillId="4" borderId="2" xfId="0" applyNumberFormat="1" applyFont="1" applyFill="1" applyBorder="1" applyAlignment="1">
      <alignment horizontal="right" vertical="center" wrapText="1"/>
    </xf>
    <xf numFmtId="3" fontId="17" fillId="6" borderId="2" xfId="0" applyNumberFormat="1" applyFont="1" applyFill="1" applyBorder="1" applyAlignment="1">
      <alignment horizontal="right" wrapText="1"/>
    </xf>
    <xf numFmtId="3" fontId="17" fillId="0" borderId="2" xfId="0" applyNumberFormat="1" applyFont="1" applyBorder="1" applyAlignment="1">
      <alignment horizontal="right"/>
    </xf>
    <xf numFmtId="3" fontId="19" fillId="0" borderId="2" xfId="1" applyNumberFormat="1" applyFont="1" applyBorder="1" applyAlignment="1">
      <alignment horizontal="right"/>
    </xf>
    <xf numFmtId="3" fontId="14" fillId="7" borderId="1" xfId="0" applyNumberFormat="1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3" fontId="17" fillId="0" borderId="2" xfId="0" applyNumberFormat="1" applyFont="1" applyBorder="1" applyAlignment="1">
      <alignment vertical="center" wrapText="1"/>
    </xf>
    <xf numFmtId="3" fontId="14" fillId="7" borderId="2" xfId="0" applyNumberFormat="1" applyFont="1" applyFill="1" applyBorder="1" applyAlignment="1">
      <alignment vertical="center" wrapText="1"/>
    </xf>
    <xf numFmtId="0" fontId="14" fillId="7" borderId="2" xfId="0" applyFont="1" applyFill="1" applyBorder="1" applyAlignment="1">
      <alignment vertical="center" wrapText="1"/>
    </xf>
    <xf numFmtId="3" fontId="17" fillId="0" borderId="2" xfId="0" applyNumberFormat="1" applyFont="1" applyBorder="1" applyAlignment="1">
      <alignment vertical="center"/>
    </xf>
  </cellXfs>
  <cellStyles count="13">
    <cellStyle name="Millares" xfId="11" builtinId="3"/>
    <cellStyle name="Millares 2" xfId="4"/>
    <cellStyle name="Millares 3" xfId="3"/>
    <cellStyle name="Millares 4" xfId="10"/>
    <cellStyle name="Millares 6" xfId="5"/>
    <cellStyle name="Moneda 2" xfId="6"/>
    <cellStyle name="Normal" xfId="0" builtinId="0"/>
    <cellStyle name="Normal 2" xfId="1"/>
    <cellStyle name="Normal 3" xfId="2"/>
    <cellStyle name="Normal 4" xfId="7"/>
    <cellStyle name="Normal 4 2" xfId="8"/>
    <cellStyle name="Normal 6" xfId="12"/>
    <cellStyle name="Porcentaje 2" xfId="9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28574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8824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8"/>
  <sheetViews>
    <sheetView tabSelected="1" workbookViewId="0">
      <selection activeCell="L16" sqref="L16"/>
    </sheetView>
  </sheetViews>
  <sheetFormatPr baseColWidth="10" defaultColWidth="10.85546875" defaultRowHeight="11.25" customHeight="1"/>
  <cols>
    <col min="1" max="1" width="24.140625" style="13" customWidth="1"/>
    <col min="2" max="2" width="14.140625" style="13" customWidth="1"/>
    <col min="3" max="3" width="9.42578125" style="13" customWidth="1"/>
    <col min="4" max="4" width="17.7109375" style="13" customWidth="1"/>
    <col min="5" max="5" width="7.28515625" style="13" customWidth="1"/>
    <col min="6" max="6" width="14.42578125" style="13" customWidth="1"/>
    <col min="7" max="254" width="10.85546875" style="13" customWidth="1"/>
    <col min="255" max="16384" width="10.85546875" style="54"/>
  </cols>
  <sheetData>
    <row r="1" spans="1:6" ht="15" customHeight="1">
      <c r="A1" s="53"/>
      <c r="B1" s="53"/>
      <c r="C1" s="53"/>
      <c r="D1" s="53"/>
      <c r="E1" s="53"/>
      <c r="F1" s="53"/>
    </row>
    <row r="2" spans="1:6" ht="15" customHeight="1">
      <c r="A2" s="53"/>
      <c r="B2" s="53"/>
      <c r="C2" s="53"/>
      <c r="D2" s="53"/>
      <c r="E2" s="53"/>
      <c r="F2" s="53"/>
    </row>
    <row r="3" spans="1:6" ht="15" customHeight="1">
      <c r="A3" s="53"/>
      <c r="B3" s="53"/>
      <c r="C3" s="53"/>
      <c r="D3" s="53"/>
      <c r="E3" s="53"/>
      <c r="F3" s="53"/>
    </row>
    <row r="4" spans="1:6" ht="15" customHeight="1">
      <c r="A4" s="53"/>
      <c r="B4" s="53"/>
      <c r="C4" s="53"/>
      <c r="D4" s="53"/>
      <c r="E4" s="53"/>
      <c r="F4" s="53"/>
    </row>
    <row r="5" spans="1:6" ht="15" customHeight="1">
      <c r="A5" s="53"/>
      <c r="B5" s="53"/>
      <c r="C5" s="53"/>
      <c r="D5" s="53"/>
      <c r="E5" s="53"/>
      <c r="F5" s="53"/>
    </row>
    <row r="6" spans="1:6" ht="15" customHeight="1">
      <c r="A6" s="53"/>
      <c r="B6" s="53"/>
      <c r="C6" s="53"/>
      <c r="D6" s="53"/>
      <c r="E6" s="53"/>
      <c r="F6" s="53"/>
    </row>
    <row r="7" spans="1:6" ht="15" customHeight="1">
      <c r="A7" s="53"/>
      <c r="B7" s="53"/>
      <c r="C7" s="53"/>
      <c r="D7" s="53"/>
      <c r="E7" s="53"/>
      <c r="F7" s="53"/>
    </row>
    <row r="8" spans="1:6" ht="12" customHeight="1">
      <c r="A8" s="65" t="s">
        <v>0</v>
      </c>
      <c r="B8" s="100" t="s">
        <v>97</v>
      </c>
      <c r="C8" s="55"/>
      <c r="D8" s="107" t="s">
        <v>64</v>
      </c>
      <c r="E8" s="108"/>
      <c r="F8" s="19">
        <v>8500</v>
      </c>
    </row>
    <row r="9" spans="1:6" ht="15">
      <c r="A9" s="46" t="s">
        <v>1</v>
      </c>
      <c r="B9" s="19" t="s">
        <v>65</v>
      </c>
      <c r="C9" s="55"/>
      <c r="D9" s="106" t="s">
        <v>2</v>
      </c>
      <c r="E9" s="106"/>
      <c r="F9" s="20" t="s">
        <v>85</v>
      </c>
    </row>
    <row r="10" spans="1:6" ht="15">
      <c r="A10" s="46" t="s">
        <v>3</v>
      </c>
      <c r="B10" s="19" t="s">
        <v>4</v>
      </c>
      <c r="C10" s="55"/>
      <c r="D10" s="106" t="s">
        <v>66</v>
      </c>
      <c r="E10" s="106"/>
      <c r="F10" s="19">
        <v>1000</v>
      </c>
    </row>
    <row r="11" spans="1:6" ht="11.25" customHeight="1">
      <c r="A11" s="46" t="s">
        <v>5</v>
      </c>
      <c r="B11" s="19" t="s">
        <v>52</v>
      </c>
      <c r="C11" s="55"/>
      <c r="D11" s="106" t="s">
        <v>67</v>
      </c>
      <c r="E11" s="106"/>
      <c r="F11" s="19">
        <f>F8*F10</f>
        <v>8500000</v>
      </c>
    </row>
    <row r="12" spans="1:6" ht="11.25" customHeight="1">
      <c r="A12" s="46" t="s">
        <v>68</v>
      </c>
      <c r="B12" s="19" t="s">
        <v>53</v>
      </c>
      <c r="C12" s="55"/>
      <c r="D12" s="106" t="s">
        <v>69</v>
      </c>
      <c r="E12" s="106"/>
      <c r="F12" s="19" t="s">
        <v>70</v>
      </c>
    </row>
    <row r="13" spans="1:6" ht="13.5" customHeight="1">
      <c r="A13" s="46" t="s">
        <v>6</v>
      </c>
      <c r="B13" s="19" t="s">
        <v>53</v>
      </c>
      <c r="C13" s="55"/>
      <c r="D13" s="106" t="s">
        <v>7</v>
      </c>
      <c r="E13" s="106"/>
      <c r="F13" s="20" t="s">
        <v>85</v>
      </c>
    </row>
    <row r="14" spans="1:6" ht="23.25" customHeight="1">
      <c r="A14" s="46" t="s">
        <v>8</v>
      </c>
      <c r="B14" s="66">
        <v>44197</v>
      </c>
      <c r="C14" s="55"/>
      <c r="D14" s="109" t="s">
        <v>9</v>
      </c>
      <c r="E14" s="109"/>
      <c r="F14" s="67" t="s">
        <v>86</v>
      </c>
    </row>
    <row r="15" spans="1:6" ht="12" customHeight="1">
      <c r="A15" s="21"/>
      <c r="B15" s="22"/>
      <c r="C15" s="55"/>
      <c r="D15" s="23"/>
      <c r="E15" s="23"/>
      <c r="F15" s="24"/>
    </row>
    <row r="16" spans="1:6" ht="12" customHeight="1">
      <c r="A16" s="103" t="s">
        <v>10</v>
      </c>
      <c r="B16" s="103"/>
      <c r="C16" s="103"/>
      <c r="D16" s="103"/>
      <c r="E16" s="103"/>
      <c r="F16" s="103"/>
    </row>
    <row r="17" spans="1:7" ht="12" customHeight="1">
      <c r="A17" s="55"/>
      <c r="B17" s="25"/>
      <c r="C17" s="26"/>
      <c r="D17" s="27"/>
      <c r="E17" s="28"/>
      <c r="F17" s="56"/>
    </row>
    <row r="18" spans="1:7" ht="12" customHeight="1">
      <c r="A18" s="57" t="s">
        <v>11</v>
      </c>
      <c r="B18" s="22"/>
      <c r="C18" s="23"/>
      <c r="D18" s="23"/>
      <c r="E18" s="23"/>
      <c r="F18" s="22"/>
      <c r="G18" s="16"/>
    </row>
    <row r="19" spans="1:7" ht="24" customHeight="1">
      <c r="A19" s="47" t="s">
        <v>12</v>
      </c>
      <c r="B19" s="47" t="s">
        <v>13</v>
      </c>
      <c r="C19" s="47" t="s">
        <v>14</v>
      </c>
      <c r="D19" s="47" t="s">
        <v>15</v>
      </c>
      <c r="E19" s="47" t="s">
        <v>16</v>
      </c>
      <c r="F19" s="47" t="s">
        <v>17</v>
      </c>
      <c r="G19" s="16"/>
    </row>
    <row r="20" spans="1:7" ht="12.75" customHeight="1">
      <c r="A20" s="29" t="s">
        <v>88</v>
      </c>
      <c r="B20" s="30" t="s">
        <v>18</v>
      </c>
      <c r="C20" s="31">
        <v>10</v>
      </c>
      <c r="D20" s="30" t="s">
        <v>89</v>
      </c>
      <c r="E20" s="32">
        <v>15000</v>
      </c>
      <c r="F20" s="44">
        <f>E20*C20</f>
        <v>150000</v>
      </c>
      <c r="G20" s="17"/>
    </row>
    <row r="21" spans="1:7" ht="14.25" customHeight="1">
      <c r="A21" s="33" t="s">
        <v>71</v>
      </c>
      <c r="B21" s="30" t="s">
        <v>18</v>
      </c>
      <c r="C21" s="31">
        <v>5</v>
      </c>
      <c r="D21" s="30" t="s">
        <v>90</v>
      </c>
      <c r="E21" s="32">
        <v>15000</v>
      </c>
      <c r="F21" s="44">
        <f t="shared" ref="F21:F24" si="0">E21*C21</f>
        <v>75000</v>
      </c>
      <c r="G21" s="17"/>
    </row>
    <row r="22" spans="1:7" ht="12.75" customHeight="1">
      <c r="A22" s="33" t="s">
        <v>72</v>
      </c>
      <c r="B22" s="30" t="s">
        <v>18</v>
      </c>
      <c r="C22" s="34">
        <v>10</v>
      </c>
      <c r="D22" s="30" t="s">
        <v>91</v>
      </c>
      <c r="E22" s="32">
        <v>15000</v>
      </c>
      <c r="F22" s="44">
        <f t="shared" si="0"/>
        <v>150000</v>
      </c>
      <c r="G22" s="17"/>
    </row>
    <row r="23" spans="1:7" ht="12.75" customHeight="1">
      <c r="A23" s="33" t="s">
        <v>73</v>
      </c>
      <c r="B23" s="30" t="s">
        <v>18</v>
      </c>
      <c r="C23" s="34">
        <v>1</v>
      </c>
      <c r="D23" s="30" t="s">
        <v>92</v>
      </c>
      <c r="E23" s="32">
        <v>15000</v>
      </c>
      <c r="F23" s="44">
        <f t="shared" si="0"/>
        <v>15000</v>
      </c>
      <c r="G23" s="17"/>
    </row>
    <row r="24" spans="1:7" ht="12" customHeight="1">
      <c r="A24" s="33" t="s">
        <v>74</v>
      </c>
      <c r="B24" s="30" t="s">
        <v>18</v>
      </c>
      <c r="C24" s="34">
        <v>200</v>
      </c>
      <c r="D24" s="35" t="s">
        <v>87</v>
      </c>
      <c r="E24" s="32">
        <v>15000</v>
      </c>
      <c r="F24" s="44">
        <f t="shared" si="0"/>
        <v>3000000</v>
      </c>
      <c r="G24" s="17"/>
    </row>
    <row r="25" spans="1:7" ht="12" customHeight="1">
      <c r="A25" s="51" t="s">
        <v>19</v>
      </c>
      <c r="B25" s="49"/>
      <c r="C25" s="50"/>
      <c r="D25" s="50"/>
      <c r="E25" s="51"/>
      <c r="F25" s="49">
        <f>SUM(F20:F24)</f>
        <v>3390000</v>
      </c>
      <c r="G25" s="17"/>
    </row>
    <row r="26" spans="1:7" ht="24" customHeight="1">
      <c r="A26" s="23"/>
      <c r="B26" s="22"/>
      <c r="C26" s="36"/>
      <c r="D26" s="36"/>
      <c r="E26" s="23"/>
      <c r="F26" s="22"/>
      <c r="G26" s="17"/>
    </row>
    <row r="27" spans="1:7" ht="12" customHeight="1">
      <c r="A27" s="57" t="s">
        <v>20</v>
      </c>
      <c r="B27" s="22"/>
      <c r="C27" s="36"/>
      <c r="D27" s="36"/>
      <c r="E27" s="23"/>
      <c r="F27" s="22"/>
      <c r="G27" s="17"/>
    </row>
    <row r="28" spans="1:7" ht="12" customHeight="1">
      <c r="A28" s="48" t="s">
        <v>12</v>
      </c>
      <c r="B28" s="48" t="s">
        <v>13</v>
      </c>
      <c r="C28" s="48" t="s">
        <v>14</v>
      </c>
      <c r="D28" s="48" t="s">
        <v>15</v>
      </c>
      <c r="E28" s="47" t="s">
        <v>16</v>
      </c>
      <c r="F28" s="48" t="s">
        <v>17</v>
      </c>
      <c r="G28" s="17"/>
    </row>
    <row r="29" spans="1:7" ht="12" customHeight="1">
      <c r="A29" s="37" t="s">
        <v>75</v>
      </c>
      <c r="B29" s="38" t="s">
        <v>58</v>
      </c>
      <c r="C29" s="38">
        <v>4</v>
      </c>
      <c r="D29" s="38" t="s">
        <v>93</v>
      </c>
      <c r="E29" s="39">
        <v>20000</v>
      </c>
      <c r="F29" s="102">
        <f>+E29*C29</f>
        <v>80000</v>
      </c>
      <c r="G29" s="17"/>
    </row>
    <row r="30" spans="1:7" ht="12" customHeight="1">
      <c r="A30" s="51" t="s">
        <v>59</v>
      </c>
      <c r="B30" s="49"/>
      <c r="C30" s="50"/>
      <c r="D30" s="50"/>
      <c r="E30" s="51"/>
      <c r="F30" s="52">
        <f>SUM(F29:F29)</f>
        <v>80000</v>
      </c>
      <c r="G30" s="17"/>
    </row>
    <row r="31" spans="1:7" ht="15">
      <c r="A31" s="23"/>
      <c r="B31" s="22"/>
      <c r="C31" s="36"/>
      <c r="D31" s="36"/>
      <c r="E31" s="23"/>
      <c r="F31" s="22"/>
      <c r="G31" s="17"/>
    </row>
    <row r="32" spans="1:7" ht="12.75" customHeight="1">
      <c r="A32" s="57" t="s">
        <v>21</v>
      </c>
      <c r="B32" s="22"/>
      <c r="C32" s="36"/>
      <c r="D32" s="36"/>
      <c r="E32" s="23"/>
      <c r="F32" s="22"/>
      <c r="G32" s="17"/>
    </row>
    <row r="33" spans="1:7" ht="30" customHeight="1">
      <c r="A33" s="47" t="s">
        <v>22</v>
      </c>
      <c r="B33" s="47" t="s">
        <v>23</v>
      </c>
      <c r="C33" s="47" t="s">
        <v>24</v>
      </c>
      <c r="D33" s="47" t="s">
        <v>15</v>
      </c>
      <c r="E33" s="47" t="s">
        <v>16</v>
      </c>
      <c r="F33" s="47" t="s">
        <v>17</v>
      </c>
      <c r="G33" s="17"/>
    </row>
    <row r="34" spans="1:7" ht="12.75" customHeight="1">
      <c r="A34" s="40" t="s">
        <v>25</v>
      </c>
      <c r="B34" s="30"/>
      <c r="C34" s="35"/>
      <c r="D34" s="38"/>
      <c r="E34" s="32"/>
      <c r="F34" s="41"/>
      <c r="G34" s="17"/>
    </row>
    <row r="35" spans="1:7" ht="12.75" customHeight="1">
      <c r="A35" s="42" t="s">
        <v>76</v>
      </c>
      <c r="B35" s="30" t="s">
        <v>26</v>
      </c>
      <c r="C35" s="35">
        <v>300</v>
      </c>
      <c r="D35" s="30" t="s">
        <v>92</v>
      </c>
      <c r="E35" s="32">
        <v>560</v>
      </c>
      <c r="F35" s="41">
        <f t="shared" ref="F35:F42" si="1">C35*E35*1.19</f>
        <v>199920</v>
      </c>
      <c r="G35" s="17"/>
    </row>
    <row r="36" spans="1:7" ht="12.75" customHeight="1">
      <c r="A36" s="42" t="s">
        <v>77</v>
      </c>
      <c r="B36" s="30" t="s">
        <v>26</v>
      </c>
      <c r="C36" s="35">
        <v>150</v>
      </c>
      <c r="D36" s="30" t="s">
        <v>94</v>
      </c>
      <c r="E36" s="32">
        <v>550</v>
      </c>
      <c r="F36" s="41">
        <f>+C36*E36*1.19</f>
        <v>98175</v>
      </c>
      <c r="G36" s="17"/>
    </row>
    <row r="37" spans="1:7" ht="12.75" customHeight="1">
      <c r="A37" s="43" t="s">
        <v>78</v>
      </c>
      <c r="B37" s="30" t="s">
        <v>26</v>
      </c>
      <c r="C37" s="35">
        <v>400</v>
      </c>
      <c r="D37" s="30" t="s">
        <v>56</v>
      </c>
      <c r="E37" s="32">
        <v>560</v>
      </c>
      <c r="F37" s="41">
        <f t="shared" si="1"/>
        <v>266560</v>
      </c>
      <c r="G37" s="17"/>
    </row>
    <row r="38" spans="1:7" ht="15">
      <c r="A38" s="40" t="s">
        <v>57</v>
      </c>
      <c r="B38" s="30"/>
      <c r="C38" s="35"/>
      <c r="D38" s="38"/>
      <c r="E38" s="32"/>
      <c r="F38" s="41"/>
      <c r="G38" s="17"/>
    </row>
    <row r="39" spans="1:7" ht="15">
      <c r="A39" s="42" t="s">
        <v>61</v>
      </c>
      <c r="B39" s="30" t="s">
        <v>54</v>
      </c>
      <c r="C39" s="35">
        <v>2</v>
      </c>
      <c r="D39" s="38" t="s">
        <v>79</v>
      </c>
      <c r="E39" s="32">
        <v>13000</v>
      </c>
      <c r="F39" s="41">
        <f t="shared" si="1"/>
        <v>30940</v>
      </c>
      <c r="G39" s="17"/>
    </row>
    <row r="40" spans="1:7" ht="15">
      <c r="A40" s="42" t="s">
        <v>80</v>
      </c>
      <c r="B40" s="30" t="s">
        <v>54</v>
      </c>
      <c r="C40" s="34">
        <v>2</v>
      </c>
      <c r="D40" s="30" t="s">
        <v>81</v>
      </c>
      <c r="E40" s="32">
        <v>10000</v>
      </c>
      <c r="F40" s="41">
        <f t="shared" si="1"/>
        <v>23800</v>
      </c>
      <c r="G40" s="17"/>
    </row>
    <row r="41" spans="1:7" ht="15">
      <c r="A41" s="40" t="s">
        <v>82</v>
      </c>
      <c r="B41" s="30"/>
      <c r="C41" s="35"/>
      <c r="D41" s="30"/>
      <c r="E41" s="32"/>
      <c r="F41" s="41"/>
      <c r="G41" s="17"/>
    </row>
    <row r="42" spans="1:7" ht="12.75" customHeight="1">
      <c r="A42" s="43" t="s">
        <v>83</v>
      </c>
      <c r="B42" s="30" t="s">
        <v>54</v>
      </c>
      <c r="C42" s="35">
        <v>3</v>
      </c>
      <c r="D42" s="30" t="s">
        <v>95</v>
      </c>
      <c r="E42" s="32">
        <v>17000</v>
      </c>
      <c r="F42" s="41">
        <f t="shared" si="1"/>
        <v>60690</v>
      </c>
      <c r="G42" s="17"/>
    </row>
    <row r="43" spans="1:7" ht="12.75" customHeight="1">
      <c r="A43" s="51" t="s">
        <v>60</v>
      </c>
      <c r="B43" s="49"/>
      <c r="C43" s="50"/>
      <c r="D43" s="50"/>
      <c r="E43" s="51"/>
      <c r="F43" s="52">
        <f>SUM(F34:F42)</f>
        <v>680085</v>
      </c>
      <c r="G43" s="17"/>
    </row>
    <row r="44" spans="1:7" ht="15">
      <c r="A44" s="28"/>
      <c r="B44" s="22"/>
      <c r="C44" s="36"/>
      <c r="D44" s="36"/>
      <c r="E44" s="23"/>
      <c r="F44" s="24"/>
      <c r="G44" s="17"/>
    </row>
    <row r="45" spans="1:7" ht="12.75" customHeight="1">
      <c r="A45" s="57" t="s">
        <v>27</v>
      </c>
      <c r="B45" s="22"/>
      <c r="C45" s="36"/>
      <c r="D45" s="36"/>
      <c r="E45" s="23"/>
      <c r="F45" s="22"/>
      <c r="G45" s="17"/>
    </row>
    <row r="46" spans="1:7" ht="27">
      <c r="A46" s="48" t="s">
        <v>28</v>
      </c>
      <c r="B46" s="47" t="s">
        <v>23</v>
      </c>
      <c r="C46" s="47" t="s">
        <v>24</v>
      </c>
      <c r="D46" s="48" t="s">
        <v>15</v>
      </c>
      <c r="E46" s="47" t="s">
        <v>16</v>
      </c>
      <c r="F46" s="48" t="s">
        <v>17</v>
      </c>
      <c r="G46" s="17"/>
    </row>
    <row r="47" spans="1:7" ht="15">
      <c r="A47" s="43" t="s">
        <v>96</v>
      </c>
      <c r="B47" s="44" t="s">
        <v>13</v>
      </c>
      <c r="C47" s="30">
        <v>10</v>
      </c>
      <c r="D47" s="30" t="s">
        <v>84</v>
      </c>
      <c r="E47" s="45">
        <v>20000</v>
      </c>
      <c r="F47" s="101">
        <f>C47*E47</f>
        <v>200000</v>
      </c>
      <c r="G47" s="17"/>
    </row>
    <row r="48" spans="1:7" ht="12" customHeight="1">
      <c r="A48" s="51" t="s">
        <v>29</v>
      </c>
      <c r="B48" s="49"/>
      <c r="C48" s="50"/>
      <c r="D48" s="50"/>
      <c r="E48" s="51"/>
      <c r="F48" s="52">
        <f>+F47</f>
        <v>200000</v>
      </c>
      <c r="G48" s="17"/>
    </row>
    <row r="49" spans="1:7" ht="15">
      <c r="A49" s="28"/>
      <c r="B49" s="22"/>
      <c r="C49" s="36"/>
      <c r="D49" s="36"/>
      <c r="E49" s="23"/>
      <c r="F49" s="24"/>
      <c r="G49" s="17"/>
    </row>
    <row r="50" spans="1:7" ht="12.75" customHeight="1">
      <c r="A50" s="68" t="s">
        <v>30</v>
      </c>
      <c r="B50" s="69"/>
      <c r="C50" s="70"/>
      <c r="D50" s="70"/>
      <c r="E50" s="71"/>
      <c r="F50" s="72">
        <f>+F25+F30+F43+F48</f>
        <v>4350085</v>
      </c>
      <c r="G50" s="17"/>
    </row>
    <row r="51" spans="1:7" ht="12.75" customHeight="1">
      <c r="A51" s="73" t="s">
        <v>31</v>
      </c>
      <c r="B51" s="60"/>
      <c r="C51" s="63"/>
      <c r="D51" s="63"/>
      <c r="E51" s="64"/>
      <c r="F51" s="74">
        <f>F50*5%</f>
        <v>217504.25</v>
      </c>
      <c r="G51" s="17"/>
    </row>
    <row r="52" spans="1:7" ht="12.75" customHeight="1">
      <c r="A52" s="75" t="s">
        <v>32</v>
      </c>
      <c r="B52" s="52"/>
      <c r="C52" s="61"/>
      <c r="D52" s="61"/>
      <c r="E52" s="62"/>
      <c r="F52" s="76">
        <f>F50+F51</f>
        <v>4567589.25</v>
      </c>
      <c r="G52" s="17"/>
    </row>
    <row r="53" spans="1:7" ht="12.75" customHeight="1">
      <c r="A53" s="73" t="s">
        <v>33</v>
      </c>
      <c r="B53" s="60"/>
      <c r="C53" s="63"/>
      <c r="D53" s="63"/>
      <c r="E53" s="64"/>
      <c r="F53" s="74">
        <f>F11</f>
        <v>8500000</v>
      </c>
      <c r="G53" s="17"/>
    </row>
    <row r="54" spans="1:7" ht="12.75" customHeight="1">
      <c r="A54" s="77" t="s">
        <v>34</v>
      </c>
      <c r="B54" s="78"/>
      <c r="C54" s="79"/>
      <c r="D54" s="79"/>
      <c r="E54" s="80"/>
      <c r="F54" s="81">
        <f>F53-F52</f>
        <v>3932410.75</v>
      </c>
      <c r="G54" s="17"/>
    </row>
    <row r="55" spans="1:7" ht="11.25" customHeight="1">
      <c r="A55" s="14" t="s">
        <v>55</v>
      </c>
      <c r="B55" s="14"/>
      <c r="C55" s="14"/>
      <c r="D55" s="14"/>
      <c r="E55" s="14"/>
      <c r="F55" s="14"/>
    </row>
    <row r="57" spans="1:7" ht="11.25" customHeight="1">
      <c r="A57" s="58" t="s">
        <v>35</v>
      </c>
      <c r="B57" s="5"/>
      <c r="C57" s="5"/>
      <c r="D57" s="5"/>
      <c r="E57" s="5"/>
      <c r="F57" s="3"/>
    </row>
    <row r="58" spans="1:7" ht="11.25" customHeight="1">
      <c r="A58" s="82" t="s">
        <v>36</v>
      </c>
      <c r="B58" s="83"/>
      <c r="C58" s="83"/>
      <c r="D58" s="83"/>
      <c r="E58" s="83"/>
      <c r="F58" s="84"/>
    </row>
    <row r="59" spans="1:7" ht="11.25" customHeight="1">
      <c r="A59" s="85" t="s">
        <v>37</v>
      </c>
      <c r="B59" s="5"/>
      <c r="C59" s="5"/>
      <c r="D59" s="5"/>
      <c r="E59" s="5"/>
      <c r="F59" s="86"/>
    </row>
    <row r="60" spans="1:7" ht="11.25" customHeight="1">
      <c r="A60" s="85" t="s">
        <v>38</v>
      </c>
      <c r="B60" s="5"/>
      <c r="C60" s="5"/>
      <c r="D60" s="5"/>
      <c r="E60" s="5"/>
      <c r="F60" s="86"/>
    </row>
    <row r="61" spans="1:7" ht="11.25" customHeight="1">
      <c r="A61" s="85" t="s">
        <v>39</v>
      </c>
      <c r="B61" s="5"/>
      <c r="C61" s="5"/>
      <c r="D61" s="5"/>
      <c r="E61" s="5"/>
      <c r="F61" s="86"/>
    </row>
    <row r="62" spans="1:7" ht="11.25" customHeight="1">
      <c r="A62" s="85" t="s">
        <v>40</v>
      </c>
      <c r="B62" s="5"/>
      <c r="C62" s="5"/>
      <c r="D62" s="5"/>
      <c r="E62" s="5"/>
      <c r="F62" s="86"/>
    </row>
    <row r="63" spans="1:7" ht="11.25" customHeight="1">
      <c r="A63" s="87" t="s">
        <v>41</v>
      </c>
      <c r="B63" s="88"/>
      <c r="C63" s="88"/>
      <c r="D63" s="88"/>
      <c r="E63" s="88"/>
      <c r="F63" s="89"/>
    </row>
    <row r="64" spans="1:7" ht="11.25" customHeight="1">
      <c r="A64" s="9"/>
      <c r="B64" s="5"/>
      <c r="C64" s="5"/>
      <c r="D64" s="5"/>
      <c r="E64" s="5"/>
      <c r="F64" s="3"/>
    </row>
    <row r="65" spans="1:6" ht="11.25" customHeight="1">
      <c r="A65" s="104" t="s">
        <v>42</v>
      </c>
      <c r="B65" s="105"/>
      <c r="C65" s="59"/>
      <c r="D65" s="1"/>
      <c r="E65" s="1"/>
      <c r="F65" s="3"/>
    </row>
    <row r="66" spans="1:6" ht="11.25" customHeight="1">
      <c r="A66" s="90" t="s">
        <v>28</v>
      </c>
      <c r="B66" s="90" t="s">
        <v>43</v>
      </c>
      <c r="C66" s="91" t="s">
        <v>44</v>
      </c>
      <c r="D66" s="1"/>
      <c r="E66" s="1"/>
      <c r="F66" s="3"/>
    </row>
    <row r="67" spans="1:6" ht="11.25" customHeight="1">
      <c r="A67" s="92" t="s">
        <v>45</v>
      </c>
      <c r="B67" s="93">
        <f>F25</f>
        <v>3390000</v>
      </c>
      <c r="C67" s="94">
        <f>(B67/B73)</f>
        <v>0.74218582592556892</v>
      </c>
      <c r="D67" s="1"/>
      <c r="E67" s="1"/>
      <c r="F67" s="3"/>
    </row>
    <row r="68" spans="1:6" ht="11.25" customHeight="1">
      <c r="A68" s="92" t="s">
        <v>46</v>
      </c>
      <c r="B68" s="93">
        <v>0</v>
      </c>
      <c r="C68" s="94">
        <f>B68/B73</f>
        <v>0</v>
      </c>
      <c r="D68" s="1"/>
      <c r="E68" s="1"/>
      <c r="F68" s="3"/>
    </row>
    <row r="69" spans="1:6" ht="11.25" customHeight="1">
      <c r="A69" s="92" t="s">
        <v>47</v>
      </c>
      <c r="B69" s="93">
        <f>F30</f>
        <v>80000</v>
      </c>
      <c r="C69" s="94">
        <f>(B69/B73)</f>
        <v>1.751470975635561E-2</v>
      </c>
      <c r="D69" s="1"/>
      <c r="E69" s="1"/>
      <c r="F69" s="3"/>
    </row>
    <row r="70" spans="1:6" ht="11.25" customHeight="1">
      <c r="A70" s="92" t="s">
        <v>22</v>
      </c>
      <c r="B70" s="93">
        <f>F43</f>
        <v>680085</v>
      </c>
      <c r="C70" s="94">
        <f>(B70/B73)</f>
        <v>0.14889364230813881</v>
      </c>
      <c r="D70" s="1"/>
      <c r="E70" s="1"/>
      <c r="F70" s="3"/>
    </row>
    <row r="71" spans="1:6" ht="11.25" customHeight="1">
      <c r="A71" s="92" t="s">
        <v>48</v>
      </c>
      <c r="B71" s="95">
        <f>F48</f>
        <v>200000</v>
      </c>
      <c r="C71" s="94">
        <f>(B71/B73)</f>
        <v>4.3786774390889023E-2</v>
      </c>
      <c r="D71" s="2"/>
      <c r="E71" s="2"/>
      <c r="F71" s="3"/>
    </row>
    <row r="72" spans="1:6" ht="11.25" customHeight="1">
      <c r="A72" s="92" t="s">
        <v>49</v>
      </c>
      <c r="B72" s="95">
        <f>F51</f>
        <v>217504.25</v>
      </c>
      <c r="C72" s="94">
        <f>(B72/B73)</f>
        <v>4.7619047619047616E-2</v>
      </c>
      <c r="D72" s="2"/>
      <c r="E72" s="2"/>
      <c r="F72" s="3"/>
    </row>
    <row r="73" spans="1:6" ht="11.25" customHeight="1">
      <c r="A73" s="90" t="s">
        <v>50</v>
      </c>
      <c r="B73" s="15">
        <f>SUM(B67:B72)</f>
        <v>4567589.25</v>
      </c>
      <c r="C73" s="96">
        <f>SUM(C67:C72)</f>
        <v>1</v>
      </c>
      <c r="D73" s="2"/>
      <c r="E73" s="2"/>
      <c r="F73" s="3"/>
    </row>
    <row r="74" spans="1:6" ht="11.25" customHeight="1">
      <c r="A74" s="7"/>
      <c r="B74" s="6"/>
      <c r="C74" s="6"/>
      <c r="D74" s="6"/>
      <c r="E74" s="6"/>
      <c r="F74" s="3"/>
    </row>
    <row r="75" spans="1:6" ht="11.25" customHeight="1">
      <c r="A75" s="8"/>
      <c r="B75" s="6"/>
      <c r="C75" s="6"/>
      <c r="D75" s="6"/>
      <c r="E75" s="6"/>
      <c r="F75" s="3"/>
    </row>
    <row r="76" spans="1:6" ht="11.25" customHeight="1">
      <c r="A76" s="12"/>
      <c r="B76" s="11" t="s">
        <v>51</v>
      </c>
      <c r="C76" s="12"/>
      <c r="D76" s="12"/>
      <c r="E76" s="2"/>
      <c r="F76" s="3"/>
    </row>
    <row r="77" spans="1:6" ht="11.25" customHeight="1">
      <c r="A77" s="90" t="s">
        <v>62</v>
      </c>
      <c r="B77" s="97">
        <v>7000</v>
      </c>
      <c r="C77" s="97">
        <v>8500</v>
      </c>
      <c r="D77" s="99">
        <v>10000</v>
      </c>
      <c r="E77" s="10"/>
      <c r="F77" s="4"/>
    </row>
    <row r="78" spans="1:6" ht="11.25" customHeight="1">
      <c r="A78" s="98" t="s">
        <v>63</v>
      </c>
      <c r="B78" s="15">
        <f>B73/B77</f>
        <v>652.51274999999998</v>
      </c>
      <c r="C78" s="15">
        <f>B73/C77</f>
        <v>537.36344117647059</v>
      </c>
      <c r="D78" s="18">
        <f>B73/D77</f>
        <v>456.75892499999998</v>
      </c>
      <c r="E78" s="10"/>
      <c r="F78" s="4"/>
    </row>
  </sheetData>
  <mergeCells count="9">
    <mergeCell ref="A16:F16"/>
    <mergeCell ref="A65:B65"/>
    <mergeCell ref="D11:E11"/>
    <mergeCell ref="D8:E8"/>
    <mergeCell ref="D9:E9"/>
    <mergeCell ref="D10:E10"/>
    <mergeCell ref="D12:E12"/>
    <mergeCell ref="D13:E13"/>
    <mergeCell ref="D14:E1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 HERITAGE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Claudio</cp:lastModifiedBy>
  <cp:lastPrinted>2021-01-05T20:59:12Z</cp:lastPrinted>
  <dcterms:created xsi:type="dcterms:W3CDTF">2020-11-27T12:49:26Z</dcterms:created>
  <dcterms:modified xsi:type="dcterms:W3CDTF">2021-02-17T13:04:47Z</dcterms:modified>
</cp:coreProperties>
</file>