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Area Tirua\"/>
    </mc:Choice>
  </mc:AlternateContent>
  <bookViews>
    <workbookView xWindow="0" yWindow="0" windowWidth="20490" windowHeight="7755"/>
  </bookViews>
  <sheets>
    <sheet name=" FRUTILLA ALBION" sheetId="8" r:id="rId1"/>
  </sheets>
  <definedNames>
    <definedName name="_xlnm.Print_Area" localSheetId="0">' FRUTILLA ALBION'!$A$1:$G$119</definedName>
  </definedNames>
  <calcPr calcId="152511"/>
</workbook>
</file>

<file path=xl/calcChain.xml><?xml version="1.0" encoding="utf-8"?>
<calcChain xmlns="http://schemas.openxmlformats.org/spreadsheetml/2006/main">
  <c r="C111" i="8" l="1"/>
  <c r="C109" i="8"/>
  <c r="C108" i="8"/>
  <c r="C107" i="8"/>
  <c r="G93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F70" i="8"/>
  <c r="G70" i="8" s="1"/>
  <c r="G69" i="8"/>
  <c r="F69" i="8"/>
  <c r="G67" i="8"/>
  <c r="F66" i="8"/>
  <c r="G66" i="8" s="1"/>
  <c r="F64" i="8"/>
  <c r="G64" i="8" s="1"/>
  <c r="F62" i="8"/>
  <c r="G62" i="8" s="1"/>
  <c r="G61" i="8"/>
  <c r="F61" i="8"/>
  <c r="F60" i="8"/>
  <c r="G60" i="8" s="1"/>
  <c r="F59" i="8"/>
  <c r="G59" i="8" s="1"/>
  <c r="F58" i="8"/>
  <c r="G58" i="8" s="1"/>
  <c r="F56" i="8"/>
  <c r="G56" i="8" s="1"/>
  <c r="F55" i="8"/>
  <c r="G55" i="8" s="1"/>
  <c r="F54" i="8"/>
  <c r="G54" i="8" s="1"/>
  <c r="F53" i="8"/>
  <c r="G53" i="8" s="1"/>
  <c r="F52" i="8"/>
  <c r="G52" i="8" s="1"/>
  <c r="F51" i="8"/>
  <c r="G51" i="8" s="1"/>
  <c r="F50" i="8"/>
  <c r="G50" i="8" s="1"/>
  <c r="F49" i="8"/>
  <c r="G49" i="8" s="1"/>
  <c r="G47" i="8"/>
  <c r="G71" i="8" s="1"/>
  <c r="C110" i="8" s="1"/>
  <c r="G42" i="8"/>
  <c r="G41" i="8"/>
  <c r="G40" i="8"/>
  <c r="G39" i="8"/>
  <c r="G38" i="8"/>
  <c r="G43" i="8" s="1"/>
  <c r="G37" i="8"/>
  <c r="G27" i="8"/>
  <c r="G26" i="8"/>
  <c r="G25" i="8"/>
  <c r="G24" i="8"/>
  <c r="G23" i="8"/>
  <c r="G22" i="8"/>
  <c r="G21" i="8"/>
  <c r="G20" i="8"/>
  <c r="G28" i="8" s="1"/>
  <c r="G11" i="8"/>
  <c r="G90" i="8" l="1"/>
  <c r="G91" i="8" l="1"/>
  <c r="G92" i="8" l="1"/>
  <c r="C112" i="8"/>
  <c r="C113" i="8" l="1"/>
  <c r="D112" i="8" s="1"/>
  <c r="G94" i="8"/>
  <c r="D118" i="8"/>
  <c r="E118" i="8"/>
  <c r="C118" i="8"/>
  <c r="D111" i="8" l="1"/>
  <c r="D109" i="8"/>
  <c r="D108" i="8"/>
  <c r="D110" i="8"/>
  <c r="D107" i="8"/>
  <c r="D113" i="8" l="1"/>
</calcChain>
</file>

<file path=xl/sharedStrings.xml><?xml version="1.0" encoding="utf-8"?>
<sst xmlns="http://schemas.openxmlformats.org/spreadsheetml/2006/main" count="234" uniqueCount="158">
  <si>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</si>
  <si>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</si>
  <si>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</si>
  <si>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</si>
  <si>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</si>
  <si>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</si>
  <si>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</si>
  <si>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</si>
  <si>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</si>
  <si>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</si>
  <si>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</si>
  <si>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</si>
  <si>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</si>
  <si>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</si>
  <si>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</si>
  <si>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</si>
  <si>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</si>
  <si>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</si>
  <si>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</si>
  <si>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</si>
  <si>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</si>
  <si>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</si>
  <si>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</si>
  <si>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</si>
  <si>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</si>
  <si>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</si>
  <si>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</si>
  <si>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</si>
  <si>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</si>
  <si>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</si>
  <si>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</si>
  <si>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</si>
  <si>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</si>
  <si>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</si>
  <si>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</si>
  <si>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</si>
  <si>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</si>
  <si>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</si>
  <si>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</si>
  <si>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</si>
  <si>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</si>
  <si>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</si>
  <si>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</si>
  <si>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</si>
  <si>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</si>
  <si>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</si>
  <si>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</si>
  <si>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</si>
  <si>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</si>
  <si>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</si>
  <si>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</si>
  <si>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</si>
  <si>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</si>
  <si>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</si>
  <si>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</si>
  <si>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</si>
  <si>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</si>
  <si>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BIO BIO</t>
  </si>
  <si>
    <t>TIRUA</t>
  </si>
  <si>
    <t>FUNGICIDA</t>
  </si>
  <si>
    <t>Fuente: INDAP</t>
  </si>
  <si>
    <t>Diciembre</t>
  </si>
  <si>
    <t>HERBICIDA</t>
  </si>
  <si>
    <t>JM</t>
  </si>
  <si>
    <t>Mayo</t>
  </si>
  <si>
    <t>lt</t>
  </si>
  <si>
    <t>l</t>
  </si>
  <si>
    <t>u</t>
  </si>
  <si>
    <t>ALBION</t>
  </si>
  <si>
    <t>PRECIO ESPERADO ($/KILOS)</t>
  </si>
  <si>
    <t>RENDIMIENTO KILOS/Há.)</t>
  </si>
  <si>
    <t>VENTA MERCADO LOCAL</t>
  </si>
  <si>
    <t>Colocacion mulch</t>
  </si>
  <si>
    <t>Ene- Feb</t>
  </si>
  <si>
    <t>Plantacion</t>
  </si>
  <si>
    <t>Ene-Mar</t>
  </si>
  <si>
    <t>Instacion sistema riego</t>
  </si>
  <si>
    <t xml:space="preserve">Feb- Mar </t>
  </si>
  <si>
    <t>Chapoda</t>
  </si>
  <si>
    <t>May-Jul</t>
  </si>
  <si>
    <t>Fertilizaciones</t>
  </si>
  <si>
    <t>Feb-mar</t>
  </si>
  <si>
    <t>Control de plagas</t>
  </si>
  <si>
    <t>Abr-Jul</t>
  </si>
  <si>
    <t>Riego</t>
  </si>
  <si>
    <t>Ene- Dic</t>
  </si>
  <si>
    <t>Cosecha y post cosecha</t>
  </si>
  <si>
    <t>Ago-Dic</t>
  </si>
  <si>
    <t>Limpieza y trazado</t>
  </si>
  <si>
    <t>Dic-Ene</t>
  </si>
  <si>
    <t>Aradura y Rastraje</t>
  </si>
  <si>
    <t>Arado Cincel</t>
  </si>
  <si>
    <t>Hechura camellones</t>
  </si>
  <si>
    <t>Ene-Feb</t>
  </si>
  <si>
    <t>Aplicación de abono foliar</t>
  </si>
  <si>
    <t>Aplicación mecanica de plagas</t>
  </si>
  <si>
    <t>Subtotal Costo Maquinaria</t>
  </si>
  <si>
    <t>PLANTAS</t>
  </si>
  <si>
    <t>unidades</t>
  </si>
  <si>
    <t>Ultrasol de crecimiento</t>
  </si>
  <si>
    <t>Kq</t>
  </si>
  <si>
    <t>Ultrasol multiproposito</t>
  </si>
  <si>
    <t>Sep -Oct</t>
  </si>
  <si>
    <t>Ultrasol produccion</t>
  </si>
  <si>
    <t>Oct- Mar</t>
  </si>
  <si>
    <t>Nitrofoska foliar PS</t>
  </si>
  <si>
    <t>Feb-Abr</t>
  </si>
  <si>
    <t>Rukan mix</t>
  </si>
  <si>
    <t>Frutaliv</t>
  </si>
  <si>
    <t>Sep- Dic</t>
  </si>
  <si>
    <t>Rukan calcio</t>
  </si>
  <si>
    <t>Ago -Sep</t>
  </si>
  <si>
    <t>Acido fosforico</t>
  </si>
  <si>
    <t>Sept - Mar</t>
  </si>
  <si>
    <t>Phyton 27</t>
  </si>
  <si>
    <t>Enero</t>
  </si>
  <si>
    <t xml:space="preserve">caldo bordeles </t>
  </si>
  <si>
    <t>Junio</t>
  </si>
  <si>
    <t>Rukon 50 WP</t>
  </si>
  <si>
    <t>Amistar 50 WP</t>
  </si>
  <si>
    <t>Dic- Ene</t>
  </si>
  <si>
    <t>Azufre mojable</t>
  </si>
  <si>
    <t>Oct- Abri</t>
  </si>
  <si>
    <t>Farmon</t>
  </si>
  <si>
    <t>Feb-May</t>
  </si>
  <si>
    <t>INSECTICIDA</t>
  </si>
  <si>
    <t>Punto 70 WP</t>
  </si>
  <si>
    <t xml:space="preserve">Agosto </t>
  </si>
  <si>
    <t>Succes</t>
  </si>
  <si>
    <t>ACARICIDA</t>
  </si>
  <si>
    <t>Acaban 050</t>
  </si>
  <si>
    <t xml:space="preserve">Vertimec </t>
  </si>
  <si>
    <t>Nov-Feb</t>
  </si>
  <si>
    <t>VARIOS</t>
  </si>
  <si>
    <t>Plasticos planza 1,5 ''</t>
  </si>
  <si>
    <t>mt</t>
  </si>
  <si>
    <t>Conectores</t>
  </si>
  <si>
    <t>Cintas</t>
  </si>
  <si>
    <t>Fitting</t>
  </si>
  <si>
    <t>Bomba 2 Hp  Sistema Fijo</t>
  </si>
  <si>
    <t>Filtro</t>
  </si>
  <si>
    <t>Sistema fertirrigacion</t>
  </si>
  <si>
    <t>Sistema eléctrico conducción</t>
  </si>
  <si>
    <t>Analisis de suelo Frutilla</t>
  </si>
  <si>
    <t>Ene - Dic</t>
  </si>
  <si>
    <t>Mulch</t>
  </si>
  <si>
    <t>Feb-Mar</t>
  </si>
  <si>
    <t>Electricidad Bomba frutilla</t>
  </si>
  <si>
    <t>kw</t>
  </si>
  <si>
    <t>Bandejas de 5-6 kq</t>
  </si>
  <si>
    <t>Rendimiento (KILOS/hà)</t>
  </si>
  <si>
    <t>ENERO-Abril de 2022</t>
  </si>
  <si>
    <t>ENERO - ABRIL de 2022</t>
  </si>
  <si>
    <t>Costo unitario ($KILOS(*)</t>
  </si>
  <si>
    <t>ENERO-ABRIL</t>
  </si>
  <si>
    <t>(*): Este valor representa el valor mìnimo de venta del producto</t>
  </si>
  <si>
    <t>HELADA- ESCASEZ DE RIEGO</t>
  </si>
  <si>
    <t>FRUTILLA  (Establecimiento)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</si>
</sst>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_-;\-* #,##0_-;_-* &quot;-&quot;_-;_-@_-"/>
    <numFmt numFmtId="169" formatCode="_-* #,##0.00_-;\-* #,##0.00_-;_-* &quot;-&quot;??_-;_-@_-"/>
    <numFmt numFmtId="170" formatCode="&quot; &quot;* #,##0&quot; &quot;;&quot;-&quot;* #,##0&quot; &quot;;&quot; &quot;* &quot;-&quot;??&quot; &quot;"/>
    <numFmt numFmtId="171" formatCode="#,##0.0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0"/>
      <name val="Helvetica Neue"/>
      <family val="2"/>
      <scheme val="minor"/>
    </font>
    <font>
      <sz val="9"/>
      <color theme="1"/>
      <name val="Helvetica Neue"/>
      <family val="2"/>
      <scheme val="minor"/>
    </font>
    <font>
      <b/>
      <sz val="9"/>
      <color theme="0"/>
      <name val="Helvetica Neue"/>
      <family val="2"/>
      <scheme val="minor"/>
    </font>
    <font>
      <sz val="11"/>
      <color indexed="8"/>
      <name val="Calibri"/>
    </font>
    <font>
      <b/>
      <sz val="9"/>
      <color theme="1"/>
      <name val="Helvetica Neue"/>
      <family val="2"/>
      <scheme val="minor"/>
    </font>
    <font>
      <b/>
      <sz val="9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3">
    <xf numFmtId="0" fontId="0" fillId="0" borderId="0" applyNumberFormat="0" applyFill="0" applyBorder="0" applyProtection="0"/>
    <xf numFmtId="0" fontId="13" fillId="0" borderId="3"/>
    <xf numFmtId="0" fontId="1" fillId="0" borderId="3"/>
    <xf numFmtId="43" fontId="1" fillId="0" borderId="3" applyFont="0" applyFill="0" applyBorder="0" applyAlignment="0" applyProtection="0"/>
    <xf numFmtId="167" fontId="13" fillId="0" borderId="3" applyFont="0" applyFill="0" applyBorder="0" applyAlignment="0" applyProtection="0"/>
    <xf numFmtId="168" fontId="13" fillId="0" borderId="3" applyFont="0" applyFill="0" applyBorder="0" applyAlignment="0" applyProtection="0"/>
    <xf numFmtId="166" fontId="13" fillId="0" borderId="3" applyFont="0" applyFill="0" applyBorder="0" applyAlignment="0" applyProtection="0"/>
    <xf numFmtId="0" fontId="13" fillId="0" borderId="3"/>
    <xf numFmtId="0" fontId="13" fillId="0" borderId="3"/>
    <xf numFmtId="9" fontId="13" fillId="0" borderId="3" applyFont="0" applyFill="0" applyBorder="0" applyAlignment="0" applyProtection="0"/>
    <xf numFmtId="169" fontId="1" fillId="0" borderId="3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3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9" fillId="3" borderId="3" xfId="0" applyFont="1" applyFill="1" applyBorder="1" applyAlignment="1"/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6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vertical="center"/>
    </xf>
    <xf numFmtId="0" fontId="9" fillId="2" borderId="5" xfId="0" applyFont="1" applyFill="1" applyBorder="1" applyAlignment="1"/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49" fontId="9" fillId="2" borderId="9" xfId="0" applyNumberFormat="1" applyFont="1" applyFill="1" applyBorder="1" applyAlignment="1">
      <alignment vertical="center"/>
    </xf>
    <xf numFmtId="0" fontId="9" fillId="2" borderId="10" xfId="0" applyFont="1" applyFill="1" applyBorder="1" applyAlignment="1"/>
    <xf numFmtId="0" fontId="9" fillId="2" borderId="11" xfId="0" applyFont="1" applyFill="1" applyBorder="1" applyAlignment="1"/>
    <xf numFmtId="0" fontId="7" fillId="3" borderId="3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49" fontId="12" fillId="5" borderId="3" xfId="0" applyNumberFormat="1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0" fillId="0" borderId="3" xfId="0" applyNumberFormat="1" applyFont="1" applyBorder="1" applyAlignment="1"/>
    <xf numFmtId="0" fontId="15" fillId="0" borderId="3" xfId="0" applyFont="1" applyBorder="1" applyAlignment="1">
      <alignment vertical="center"/>
    </xf>
    <xf numFmtId="165" fontId="7" fillId="4" borderId="13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3" fontId="15" fillId="0" borderId="3" xfId="0" applyNumberFormat="1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3" fontId="15" fillId="0" borderId="3" xfId="11" applyNumberFormat="1" applyFont="1" applyBorder="1" applyAlignment="1">
      <alignment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/>
    </xf>
    <xf numFmtId="171" fontId="15" fillId="0" borderId="13" xfId="0" applyNumberFormat="1" applyFont="1" applyBorder="1" applyAlignment="1">
      <alignment horizontal="center" vertical="center"/>
    </xf>
    <xf numFmtId="0" fontId="0" fillId="2" borderId="19" xfId="0" applyFont="1" applyFill="1" applyBorder="1" applyAlignment="1"/>
    <xf numFmtId="49" fontId="2" fillId="6" borderId="13" xfId="0" applyNumberFormat="1" applyFont="1" applyFill="1" applyBorder="1" applyAlignment="1">
      <alignment vertical="center" wrapText="1"/>
    </xf>
    <xf numFmtId="49" fontId="4" fillId="2" borderId="13" xfId="0" applyNumberFormat="1" applyFont="1" applyFill="1" applyBorder="1" applyAlignment="1">
      <alignment vertical="center" wrapText="1"/>
    </xf>
    <xf numFmtId="0" fontId="15" fillId="0" borderId="13" xfId="0" applyFont="1" applyBorder="1" applyAlignment="1">
      <alignment horizontal="right" vertical="center" wrapText="1"/>
    </xf>
    <xf numFmtId="49" fontId="4" fillId="2" borderId="13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 wrapText="1"/>
    </xf>
    <xf numFmtId="14" fontId="4" fillId="2" borderId="13" xfId="0" applyNumberFormat="1" applyFont="1" applyFill="1" applyBorder="1" applyAlignment="1">
      <alignment horizontal="right" vertical="center"/>
    </xf>
    <xf numFmtId="0" fontId="3" fillId="2" borderId="20" xfId="0" applyFont="1" applyFill="1" applyBorder="1" applyAlignment="1"/>
    <xf numFmtId="0" fontId="5" fillId="2" borderId="20" xfId="0" applyFont="1" applyFill="1" applyBorder="1" applyAlignment="1"/>
    <xf numFmtId="3" fontId="3" fillId="2" borderId="13" xfId="0" applyNumberFormat="1" applyFont="1" applyFill="1" applyBorder="1" applyAlignment="1">
      <alignment horizontal="right"/>
    </xf>
    <xf numFmtId="170" fontId="4" fillId="2" borderId="13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/>
    <xf numFmtId="0" fontId="4" fillId="2" borderId="13" xfId="0" applyFont="1" applyFill="1" applyBorder="1" applyAlignment="1"/>
    <xf numFmtId="3" fontId="4" fillId="2" borderId="13" xfId="0" applyNumberFormat="1" applyFont="1" applyFill="1" applyBorder="1" applyAlignment="1">
      <alignment horizontal="right" wrapText="1"/>
    </xf>
    <xf numFmtId="0" fontId="16" fillId="6" borderId="13" xfId="0" applyFont="1" applyFill="1" applyBorder="1" applyAlignment="1">
      <alignment horizontal="center" vertical="center" wrapText="1"/>
    </xf>
    <xf numFmtId="3" fontId="14" fillId="6" borderId="14" xfId="0" applyNumberFormat="1" applyFont="1" applyFill="1" applyBorder="1" applyAlignment="1">
      <alignment vertical="center"/>
    </xf>
    <xf numFmtId="0" fontId="14" fillId="6" borderId="14" xfId="0" applyFont="1" applyFill="1" applyBorder="1" applyAlignment="1">
      <alignment vertical="center"/>
    </xf>
    <xf numFmtId="0" fontId="16" fillId="6" borderId="13" xfId="0" applyFont="1" applyFill="1" applyBorder="1" applyAlignment="1">
      <alignment horizontal="center" vertical="center"/>
    </xf>
    <xf numFmtId="0" fontId="9" fillId="5" borderId="8" xfId="0" applyFont="1" applyFill="1" applyBorder="1" applyAlignment="1"/>
    <xf numFmtId="49" fontId="7" fillId="4" borderId="13" xfId="0" applyNumberFormat="1" applyFont="1" applyFill="1" applyBorder="1" applyAlignment="1">
      <alignment vertical="center"/>
    </xf>
    <xf numFmtId="49" fontId="7" fillId="2" borderId="13" xfId="0" applyNumberFormat="1" applyFont="1" applyFill="1" applyBorder="1" applyAlignment="1">
      <alignment vertical="center"/>
    </xf>
    <xf numFmtId="3" fontId="7" fillId="2" borderId="13" xfId="0" applyNumberFormat="1" applyFont="1" applyFill="1" applyBorder="1" applyAlignment="1">
      <alignment vertical="center"/>
    </xf>
    <xf numFmtId="9" fontId="9" fillId="2" borderId="13" xfId="0" applyNumberFormat="1" applyFont="1" applyFill="1" applyBorder="1" applyAlignment="1"/>
    <xf numFmtId="165" fontId="7" fillId="2" borderId="13" xfId="0" applyNumberFormat="1" applyFont="1" applyFill="1" applyBorder="1" applyAlignment="1">
      <alignment vertical="center"/>
    </xf>
    <xf numFmtId="9" fontId="7" fillId="4" borderId="13" xfId="0" applyNumberFormat="1" applyFont="1" applyFill="1" applyBorder="1" applyAlignment="1">
      <alignment vertical="center"/>
    </xf>
    <xf numFmtId="49" fontId="7" fillId="4" borderId="13" xfId="0" applyNumberFormat="1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/>
    </xf>
    <xf numFmtId="0" fontId="7" fillId="4" borderId="13" xfId="0" applyNumberFormat="1" applyFont="1" applyFill="1" applyBorder="1" applyAlignment="1">
      <alignment vertical="center"/>
    </xf>
    <xf numFmtId="49" fontId="7" fillId="4" borderId="13" xfId="0" applyNumberFormat="1" applyFont="1" applyFill="1" applyBorder="1" applyAlignment="1">
      <alignment horizontal="left" vertical="center" wrapText="1"/>
    </xf>
    <xf numFmtId="0" fontId="7" fillId="4" borderId="13" xfId="0" applyNumberFormat="1" applyFont="1" applyFill="1" applyBorder="1" applyAlignment="1">
      <alignment horizontal="right" vertical="center" wrapText="1"/>
    </xf>
    <xf numFmtId="165" fontId="7" fillId="4" borderId="13" xfId="0" applyNumberFormat="1" applyFont="1" applyFill="1" applyBorder="1" applyAlignment="1">
      <alignment horizontal="right" vertical="center"/>
    </xf>
    <xf numFmtId="0" fontId="3" fillId="2" borderId="29" xfId="0" applyFont="1" applyFill="1" applyBorder="1" applyAlignment="1">
      <alignment wrapText="1"/>
    </xf>
    <xf numFmtId="14" fontId="3" fillId="2" borderId="29" xfId="0" applyNumberFormat="1" applyFont="1" applyFill="1" applyBorder="1" applyAlignment="1"/>
    <xf numFmtId="0" fontId="3" fillId="2" borderId="19" xfId="0" applyFont="1" applyFill="1" applyBorder="1" applyAlignment="1"/>
    <xf numFmtId="0" fontId="3" fillId="2" borderId="29" xfId="0" applyFont="1" applyFill="1" applyBorder="1" applyAlignment="1"/>
    <xf numFmtId="0" fontId="3" fillId="2" borderId="29" xfId="0" applyFont="1" applyFill="1" applyBorder="1" applyAlignment="1">
      <alignment horizontal="justify" wrapText="1"/>
    </xf>
    <xf numFmtId="0" fontId="3" fillId="2" borderId="30" xfId="0" applyFont="1" applyFill="1" applyBorder="1" applyAlignment="1"/>
    <xf numFmtId="0" fontId="3" fillId="2" borderId="31" xfId="0" applyFont="1" applyFill="1" applyBorder="1" applyAlignment="1">
      <alignment horizontal="left"/>
    </xf>
    <xf numFmtId="0" fontId="3" fillId="2" borderId="31" xfId="0" applyFont="1" applyFill="1" applyBorder="1" applyAlignment="1"/>
    <xf numFmtId="0" fontId="19" fillId="7" borderId="15" xfId="0" applyFont="1" applyFill="1" applyBorder="1" applyAlignment="1">
      <alignment vertical="center"/>
    </xf>
    <xf numFmtId="0" fontId="19" fillId="7" borderId="3" xfId="0" applyFont="1" applyFill="1" applyBorder="1" applyAlignment="1">
      <alignment vertical="center"/>
    </xf>
    <xf numFmtId="0" fontId="19" fillId="7" borderId="21" xfId="0" applyFont="1" applyFill="1" applyBorder="1" applyAlignment="1">
      <alignment vertical="center"/>
    </xf>
    <xf numFmtId="0" fontId="19" fillId="7" borderId="22" xfId="0" applyFont="1" applyFill="1" applyBorder="1" applyAlignment="1">
      <alignment horizontal="center" vertical="center"/>
    </xf>
    <xf numFmtId="0" fontId="19" fillId="7" borderId="22" xfId="0" applyFont="1" applyFill="1" applyBorder="1" applyAlignment="1">
      <alignment vertical="center"/>
    </xf>
    <xf numFmtId="3" fontId="19" fillId="7" borderId="23" xfId="0" applyNumberFormat="1" applyFont="1" applyFill="1" applyBorder="1" applyAlignment="1">
      <alignment vertical="center"/>
    </xf>
    <xf numFmtId="0" fontId="19" fillId="6" borderId="24" xfId="0" applyFont="1" applyFill="1" applyBorder="1" applyAlignment="1">
      <alignment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vertical="center"/>
    </xf>
    <xf numFmtId="3" fontId="19" fillId="6" borderId="25" xfId="0" applyNumberFormat="1" applyFont="1" applyFill="1" applyBorder="1" applyAlignment="1">
      <alignment vertical="center"/>
    </xf>
    <xf numFmtId="0" fontId="19" fillId="7" borderId="24" xfId="0" applyFont="1" applyFill="1" applyBorder="1" applyAlignment="1">
      <alignment vertical="center"/>
    </xf>
    <xf numFmtId="0" fontId="19" fillId="7" borderId="3" xfId="0" applyFont="1" applyFill="1" applyBorder="1" applyAlignment="1">
      <alignment horizontal="center" vertical="center"/>
    </xf>
    <xf numFmtId="3" fontId="19" fillId="7" borderId="25" xfId="0" applyNumberFormat="1" applyFont="1" applyFill="1" applyBorder="1" applyAlignment="1">
      <alignment vertical="center"/>
    </xf>
    <xf numFmtId="0" fontId="19" fillId="7" borderId="26" xfId="0" applyFont="1" applyFill="1" applyBorder="1" applyAlignment="1">
      <alignment vertical="center"/>
    </xf>
    <xf numFmtId="0" fontId="19" fillId="7" borderId="27" xfId="0" applyFont="1" applyFill="1" applyBorder="1" applyAlignment="1">
      <alignment horizontal="center" vertical="center"/>
    </xf>
    <xf numFmtId="0" fontId="19" fillId="7" borderId="27" xfId="0" applyFont="1" applyFill="1" applyBorder="1" applyAlignment="1">
      <alignment vertical="center"/>
    </xf>
    <xf numFmtId="3" fontId="19" fillId="8" borderId="28" xfId="0" applyNumberFormat="1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vertical="center"/>
    </xf>
    <xf numFmtId="49" fontId="4" fillId="2" borderId="13" xfId="0" applyNumberFormat="1" applyFont="1" applyFill="1" applyBorder="1" applyAlignment="1"/>
    <xf numFmtId="0" fontId="4" fillId="2" borderId="13" xfId="0" applyFont="1" applyFill="1" applyBorder="1" applyAlignment="1"/>
    <xf numFmtId="49" fontId="2" fillId="6" borderId="13" xfId="0" applyNumberFormat="1" applyFont="1" applyFill="1" applyBorder="1" applyAlignment="1">
      <alignment wrapText="1"/>
    </xf>
    <xf numFmtId="0" fontId="2" fillId="6" borderId="13" xfId="0" applyFont="1" applyFill="1" applyBorder="1" applyAlignment="1">
      <alignment wrapText="1"/>
    </xf>
    <xf numFmtId="49" fontId="4" fillId="2" borderId="13" xfId="0" applyNumberFormat="1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14" fillId="6" borderId="16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left" vertical="center"/>
    </xf>
    <xf numFmtId="0" fontId="14" fillId="6" borderId="18" xfId="0" applyFont="1" applyFill="1" applyBorder="1" applyAlignment="1">
      <alignment horizontal="left" vertical="center"/>
    </xf>
    <xf numFmtId="49" fontId="12" fillId="5" borderId="7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49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right" wrapText="1"/>
    </xf>
  </cellXfs>
  <cellStyles count="13">
    <cellStyle name="Millares" xfId="11" builtinId="3"/>
    <cellStyle name="Millares 2" xfId="4"/>
    <cellStyle name="Millares 3" xfId="3"/>
    <cellStyle name="Millares 4" xfId="10"/>
    <cellStyle name="Millares 6" xfId="5"/>
    <cellStyle name="Moneda 2" xfId="6"/>
    <cellStyle name="Normal" xfId="0" builtinId="0"/>
    <cellStyle name="Normal 2" xfId="1"/>
    <cellStyle name="Normal 3" xfId="2"/>
    <cellStyle name="Normal 4" xfId="7"/>
    <cellStyle name="Normal 4 2" xfId="8"/>
    <cellStyle name="Normal 6" xfId="12"/>
    <cellStyle name="Porcentaje 2" xfId="9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1076325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62674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119"/>
  <sheetViews>
    <sheetView tabSelected="1" topLeftCell="A73" workbookViewId="0">
      <selection activeCell="J9" sqref="J9"/>
    </sheetView>
  </sheetViews>
  <sheetFormatPr baseColWidth="10" defaultColWidth="10.85546875" defaultRowHeight="11.25" customHeight="1"/>
  <cols>
    <col min="1" max="1" width="2.7109375" customWidth="1"/>
    <col min="2" max="2" width="24.5703125" style="1" customWidth="1"/>
    <col min="3" max="3" width="15.140625" style="1" customWidth="1"/>
    <col min="4" max="4" width="9.42578125" style="1" customWidth="1"/>
    <col min="5" max="5" width="17.7109375" style="1" customWidth="1"/>
    <col min="6" max="6" width="11" style="1" customWidth="1"/>
    <col min="7" max="7" width="17.140625" style="1" customWidth="1"/>
    <col min="8" max="255" width="10.85546875" style="1" customWidth="1"/>
  </cols>
  <sheetData>
    <row r="1" spans="2:7" ht="15" customHeight="1">
      <c r="B1" s="2"/>
      <c r="C1" s="2"/>
      <c r="D1" s="2"/>
      <c r="E1" s="2"/>
      <c r="F1" s="2"/>
      <c r="G1" s="2"/>
    </row>
    <row r="2" spans="2:7" ht="15" customHeight="1">
      <c r="B2" s="2"/>
      <c r="C2" s="2"/>
      <c r="D2" s="2"/>
      <c r="E2" s="2"/>
      <c r="F2" s="2"/>
      <c r="G2" s="2"/>
    </row>
    <row r="3" spans="2:7" ht="15" customHeight="1">
      <c r="B3" s="2"/>
      <c r="C3" s="2"/>
      <c r="D3" s="2"/>
      <c r="E3" s="2"/>
      <c r="F3" s="2"/>
      <c r="G3" s="2"/>
    </row>
    <row r="4" spans="2:7" ht="15" customHeight="1">
      <c r="B4" s="2"/>
      <c r="C4" s="2"/>
      <c r="D4" s="2"/>
      <c r="E4" s="2"/>
      <c r="F4" s="2"/>
      <c r="G4" s="2"/>
    </row>
    <row r="5" spans="2:7" ht="15" customHeight="1">
      <c r="B5" s="2"/>
      <c r="C5" s="2"/>
      <c r="D5" s="2"/>
      <c r="E5" s="2"/>
      <c r="F5" s="2"/>
      <c r="G5" s="2"/>
    </row>
    <row r="6" spans="2:7" ht="15" customHeight="1">
      <c r="B6" s="2"/>
      <c r="C6" s="2"/>
      <c r="D6" s="2"/>
      <c r="E6" s="2"/>
      <c r="F6" s="2"/>
      <c r="G6" s="2"/>
    </row>
    <row r="7" spans="2:7" ht="15" customHeight="1">
      <c r="B7" s="41"/>
      <c r="C7" s="41"/>
      <c r="D7" s="2"/>
      <c r="E7" s="41"/>
      <c r="F7" s="41"/>
      <c r="G7" s="41"/>
    </row>
    <row r="8" spans="2:7" ht="40.5" customHeight="1">
      <c r="B8" s="42" t="s">
        <v>0</v>
      </c>
      <c r="C8" s="111" t="s">
        <v>157</v>
      </c>
      <c r="D8" s="48"/>
      <c r="E8" s="100" t="s">
        <v>70</v>
      </c>
      <c r="F8" s="101"/>
      <c r="G8" s="50">
        <v>30000</v>
      </c>
    </row>
    <row r="9" spans="2:7" ht="15">
      <c r="B9" s="43" t="s">
        <v>1</v>
      </c>
      <c r="C9" s="44" t="s">
        <v>68</v>
      </c>
      <c r="D9" s="49"/>
      <c r="E9" s="102" t="s">
        <v>2</v>
      </c>
      <c r="F9" s="103"/>
      <c r="G9" s="45" t="s">
        <v>151</v>
      </c>
    </row>
    <row r="10" spans="2:7" ht="15">
      <c r="B10" s="43" t="s">
        <v>3</v>
      </c>
      <c r="C10" s="45" t="s">
        <v>4</v>
      </c>
      <c r="D10" s="49"/>
      <c r="E10" s="102" t="s">
        <v>69</v>
      </c>
      <c r="F10" s="103"/>
      <c r="G10" s="51">
        <v>1000</v>
      </c>
    </row>
    <row r="11" spans="2:7" ht="11.25" customHeight="1">
      <c r="B11" s="43" t="s">
        <v>5</v>
      </c>
      <c r="C11" s="46" t="s">
        <v>57</v>
      </c>
      <c r="D11" s="49"/>
      <c r="E11" s="52" t="s">
        <v>6</v>
      </c>
      <c r="F11" s="53"/>
      <c r="G11" s="54">
        <f>G10*G8</f>
        <v>30000000</v>
      </c>
    </row>
    <row r="12" spans="2:7" ht="11.25" customHeight="1">
      <c r="B12" s="43" t="s">
        <v>7</v>
      </c>
      <c r="C12" s="45" t="s">
        <v>58</v>
      </c>
      <c r="D12" s="49"/>
      <c r="E12" s="102" t="s">
        <v>8</v>
      </c>
      <c r="F12" s="103"/>
      <c r="G12" s="45" t="s">
        <v>71</v>
      </c>
    </row>
    <row r="13" spans="2:7" ht="13.5" customHeight="1">
      <c r="B13" s="43" t="s">
        <v>9</v>
      </c>
      <c r="C13" s="45" t="s">
        <v>58</v>
      </c>
      <c r="D13" s="49"/>
      <c r="E13" s="102" t="s">
        <v>10</v>
      </c>
      <c r="F13" s="103"/>
      <c r="G13" s="45" t="s">
        <v>152</v>
      </c>
    </row>
    <row r="14" spans="2:7" ht="25.5">
      <c r="B14" s="43" t="s">
        <v>11</v>
      </c>
      <c r="C14" s="47">
        <v>44197</v>
      </c>
      <c r="D14" s="49"/>
      <c r="E14" s="98" t="s">
        <v>12</v>
      </c>
      <c r="F14" s="99"/>
      <c r="G14" s="46" t="s">
        <v>156</v>
      </c>
    </row>
    <row r="15" spans="2:7" ht="12" customHeight="1">
      <c r="B15" s="72"/>
      <c r="C15" s="73"/>
      <c r="D15" s="74"/>
      <c r="E15" s="75"/>
      <c r="F15" s="75"/>
      <c r="G15" s="76"/>
    </row>
    <row r="16" spans="2:7" ht="12" customHeight="1">
      <c r="B16" s="109" t="s">
        <v>13</v>
      </c>
      <c r="C16" s="110"/>
      <c r="D16" s="110"/>
      <c r="E16" s="110"/>
      <c r="F16" s="110"/>
      <c r="G16" s="110"/>
    </row>
    <row r="17" spans="2:8" ht="12" customHeight="1">
      <c r="B17" s="77"/>
      <c r="C17" s="78"/>
      <c r="D17" s="78"/>
      <c r="E17" s="78"/>
      <c r="F17" s="79"/>
      <c r="G17" s="79"/>
    </row>
    <row r="18" spans="2:8" ht="12" customHeight="1">
      <c r="B18" s="80" t="s">
        <v>14</v>
      </c>
      <c r="C18" s="27"/>
      <c r="D18" s="27"/>
      <c r="E18" s="27"/>
      <c r="F18" s="27"/>
      <c r="G18" s="27"/>
      <c r="H18" s="30"/>
    </row>
    <row r="19" spans="2:8" ht="24" customHeight="1">
      <c r="B19" s="55" t="s">
        <v>15</v>
      </c>
      <c r="C19" s="55" t="s">
        <v>16</v>
      </c>
      <c r="D19" s="55" t="s">
        <v>17</v>
      </c>
      <c r="E19" s="55" t="s">
        <v>18</v>
      </c>
      <c r="F19" s="55" t="s">
        <v>19</v>
      </c>
      <c r="G19" s="55" t="s">
        <v>20</v>
      </c>
      <c r="H19" s="30"/>
    </row>
    <row r="20" spans="2:8" ht="12.75" customHeight="1">
      <c r="B20" s="36" t="s">
        <v>72</v>
      </c>
      <c r="C20" s="37" t="s">
        <v>21</v>
      </c>
      <c r="D20" s="37">
        <v>16</v>
      </c>
      <c r="E20" s="37" t="s">
        <v>73</v>
      </c>
      <c r="F20" s="35">
        <v>20000</v>
      </c>
      <c r="G20" s="35">
        <f>D20*F20</f>
        <v>320000</v>
      </c>
      <c r="H20" s="33"/>
    </row>
    <row r="21" spans="2:8" ht="14.25" customHeight="1">
      <c r="B21" s="36" t="s">
        <v>74</v>
      </c>
      <c r="C21" s="37" t="s">
        <v>21</v>
      </c>
      <c r="D21" s="37">
        <v>17</v>
      </c>
      <c r="E21" s="37" t="s">
        <v>75</v>
      </c>
      <c r="F21" s="35">
        <v>20000</v>
      </c>
      <c r="G21" s="35">
        <f t="shared" ref="G21:G27" si="0">D21*F21</f>
        <v>340000</v>
      </c>
      <c r="H21" s="33"/>
    </row>
    <row r="22" spans="2:8" ht="12.75" customHeight="1">
      <c r="B22" s="36" t="s">
        <v>76</v>
      </c>
      <c r="C22" s="37" t="s">
        <v>21</v>
      </c>
      <c r="D22" s="37">
        <v>16.7</v>
      </c>
      <c r="E22" s="37" t="s">
        <v>77</v>
      </c>
      <c r="F22" s="35">
        <v>20000</v>
      </c>
      <c r="G22" s="35">
        <f t="shared" si="0"/>
        <v>334000</v>
      </c>
      <c r="H22" s="33"/>
    </row>
    <row r="23" spans="2:8" ht="12.75" customHeight="1">
      <c r="B23" s="36" t="s">
        <v>78</v>
      </c>
      <c r="C23" s="37" t="s">
        <v>21</v>
      </c>
      <c r="D23" s="37">
        <v>10</v>
      </c>
      <c r="E23" s="37" t="s">
        <v>79</v>
      </c>
      <c r="F23" s="35">
        <v>20000</v>
      </c>
      <c r="G23" s="35">
        <f t="shared" si="0"/>
        <v>200000</v>
      </c>
      <c r="H23" s="33"/>
    </row>
    <row r="24" spans="2:8" ht="12" customHeight="1">
      <c r="B24" s="36" t="s">
        <v>80</v>
      </c>
      <c r="C24" s="37" t="s">
        <v>21</v>
      </c>
      <c r="D24" s="37">
        <v>4</v>
      </c>
      <c r="E24" s="37" t="s">
        <v>81</v>
      </c>
      <c r="F24" s="35">
        <v>20000</v>
      </c>
      <c r="G24" s="35">
        <f t="shared" si="0"/>
        <v>80000</v>
      </c>
      <c r="H24" s="33"/>
    </row>
    <row r="25" spans="2:8" ht="12" customHeight="1">
      <c r="B25" s="36" t="s">
        <v>82</v>
      </c>
      <c r="C25" s="37" t="s">
        <v>21</v>
      </c>
      <c r="D25" s="37">
        <v>4</v>
      </c>
      <c r="E25" s="37" t="s">
        <v>83</v>
      </c>
      <c r="F25" s="35">
        <v>20000</v>
      </c>
      <c r="G25" s="35">
        <f t="shared" si="0"/>
        <v>80000</v>
      </c>
      <c r="H25" s="33"/>
    </row>
    <row r="26" spans="2:8" ht="15">
      <c r="B26" s="36" t="s">
        <v>84</v>
      </c>
      <c r="C26" s="37" t="s">
        <v>21</v>
      </c>
      <c r="D26" s="37">
        <v>25</v>
      </c>
      <c r="E26" s="37" t="s">
        <v>85</v>
      </c>
      <c r="F26" s="35">
        <v>20000</v>
      </c>
      <c r="G26" s="35">
        <f t="shared" si="0"/>
        <v>500000</v>
      </c>
      <c r="H26" s="33"/>
    </row>
    <row r="27" spans="2:8" ht="12" customHeight="1">
      <c r="B27" s="36" t="s">
        <v>86</v>
      </c>
      <c r="C27" s="37" t="s">
        <v>21</v>
      </c>
      <c r="D27" s="37">
        <v>363.64</v>
      </c>
      <c r="E27" s="37" t="s">
        <v>154</v>
      </c>
      <c r="F27" s="35">
        <v>20000</v>
      </c>
      <c r="G27" s="35">
        <f t="shared" si="0"/>
        <v>7272800</v>
      </c>
      <c r="H27" s="33"/>
    </row>
    <row r="28" spans="2:8" ht="12" customHeight="1">
      <c r="B28" s="104" t="s">
        <v>22</v>
      </c>
      <c r="C28" s="105"/>
      <c r="D28" s="105"/>
      <c r="E28" s="105"/>
      <c r="F28" s="106"/>
      <c r="G28" s="56">
        <f>SUM(G20:G27)</f>
        <v>9126800</v>
      </c>
      <c r="H28" s="33"/>
    </row>
    <row r="29" spans="2:8" ht="12" customHeight="1">
      <c r="B29" s="27"/>
      <c r="C29" s="31"/>
      <c r="D29" s="31"/>
      <c r="E29" s="31"/>
      <c r="F29" s="27"/>
      <c r="G29" s="27"/>
      <c r="H29" s="33"/>
    </row>
    <row r="30" spans="2:8" ht="12" customHeight="1">
      <c r="B30" s="81" t="s">
        <v>23</v>
      </c>
      <c r="C30" s="31"/>
      <c r="D30" s="31"/>
      <c r="E30" s="31"/>
      <c r="F30" s="27"/>
      <c r="G30" s="27"/>
      <c r="H30" s="33"/>
    </row>
    <row r="31" spans="2:8" ht="24" customHeight="1">
      <c r="B31" s="58" t="s">
        <v>15</v>
      </c>
      <c r="C31" s="55" t="s">
        <v>16</v>
      </c>
      <c r="D31" s="55" t="s">
        <v>17</v>
      </c>
      <c r="E31" s="58" t="s">
        <v>18</v>
      </c>
      <c r="F31" s="55" t="s">
        <v>19</v>
      </c>
      <c r="G31" s="58" t="s">
        <v>20</v>
      </c>
      <c r="H31" s="33"/>
    </row>
    <row r="32" spans="2:8" ht="12.75" customHeight="1">
      <c r="B32" s="36"/>
      <c r="C32" s="37"/>
      <c r="D32" s="37"/>
      <c r="E32" s="37"/>
      <c r="F32" s="36"/>
      <c r="G32" s="36"/>
      <c r="H32" s="33"/>
    </row>
    <row r="33" spans="2:8" ht="15">
      <c r="B33" s="104" t="s">
        <v>24</v>
      </c>
      <c r="C33" s="105"/>
      <c r="D33" s="105"/>
      <c r="E33" s="105"/>
      <c r="F33" s="106"/>
      <c r="G33" s="57"/>
      <c r="H33" s="33"/>
    </row>
    <row r="34" spans="2:8" ht="12.75" customHeight="1">
      <c r="B34" s="27"/>
      <c r="C34" s="31"/>
      <c r="D34" s="31"/>
      <c r="E34" s="31"/>
      <c r="F34" s="27"/>
      <c r="G34" s="27"/>
      <c r="H34" s="33"/>
    </row>
    <row r="35" spans="2:8" ht="12.75" customHeight="1">
      <c r="B35" s="81" t="s">
        <v>25</v>
      </c>
      <c r="C35" s="31"/>
      <c r="D35" s="31"/>
      <c r="E35" s="31"/>
      <c r="F35" s="27"/>
      <c r="G35" s="27"/>
      <c r="H35" s="33"/>
    </row>
    <row r="36" spans="2:8" ht="24">
      <c r="B36" s="58" t="s">
        <v>15</v>
      </c>
      <c r="C36" s="58" t="s">
        <v>16</v>
      </c>
      <c r="D36" s="58" t="s">
        <v>17</v>
      </c>
      <c r="E36" s="58" t="s">
        <v>18</v>
      </c>
      <c r="F36" s="55" t="s">
        <v>19</v>
      </c>
      <c r="G36" s="58" t="s">
        <v>20</v>
      </c>
      <c r="H36" s="33"/>
    </row>
    <row r="37" spans="2:8" ht="12.75" customHeight="1">
      <c r="B37" s="36" t="s">
        <v>88</v>
      </c>
      <c r="C37" s="37" t="s">
        <v>63</v>
      </c>
      <c r="D37" s="37">
        <v>0.3</v>
      </c>
      <c r="E37" s="37" t="s">
        <v>89</v>
      </c>
      <c r="F37" s="35">
        <v>135000</v>
      </c>
      <c r="G37" s="35">
        <f>D37*F37</f>
        <v>40500</v>
      </c>
      <c r="H37" s="33"/>
    </row>
    <row r="38" spans="2:8" ht="15">
      <c r="B38" s="36" t="s">
        <v>90</v>
      </c>
      <c r="C38" s="37" t="s">
        <v>63</v>
      </c>
      <c r="D38" s="37">
        <v>2</v>
      </c>
      <c r="E38" s="37" t="s">
        <v>89</v>
      </c>
      <c r="F38" s="35">
        <v>135000</v>
      </c>
      <c r="G38" s="35">
        <f t="shared" ref="G38:G42" si="1">D38*F38</f>
        <v>270000</v>
      </c>
      <c r="H38" s="33"/>
    </row>
    <row r="39" spans="2:8" ht="15">
      <c r="B39" s="36" t="s">
        <v>91</v>
      </c>
      <c r="C39" s="37" t="s">
        <v>63</v>
      </c>
      <c r="D39" s="37">
        <v>1</v>
      </c>
      <c r="E39" s="37" t="s">
        <v>89</v>
      </c>
      <c r="F39" s="35">
        <v>135000</v>
      </c>
      <c r="G39" s="35">
        <f t="shared" si="1"/>
        <v>135000</v>
      </c>
      <c r="H39" s="33"/>
    </row>
    <row r="40" spans="2:8" ht="15">
      <c r="B40" s="36" t="s">
        <v>92</v>
      </c>
      <c r="C40" s="37" t="s">
        <v>63</v>
      </c>
      <c r="D40" s="37">
        <v>0.6</v>
      </c>
      <c r="E40" s="37" t="s">
        <v>93</v>
      </c>
      <c r="F40" s="35">
        <v>135000</v>
      </c>
      <c r="G40" s="35">
        <f t="shared" si="1"/>
        <v>81000</v>
      </c>
      <c r="H40" s="33"/>
    </row>
    <row r="41" spans="2:8" ht="15">
      <c r="B41" s="36" t="s">
        <v>94</v>
      </c>
      <c r="C41" s="37" t="s">
        <v>63</v>
      </c>
      <c r="D41" s="37">
        <v>1</v>
      </c>
      <c r="E41" s="37" t="s">
        <v>93</v>
      </c>
      <c r="F41" s="35">
        <v>135000</v>
      </c>
      <c r="G41" s="35">
        <f t="shared" si="1"/>
        <v>135000</v>
      </c>
      <c r="H41" s="33"/>
    </row>
    <row r="42" spans="2:8" ht="24">
      <c r="B42" s="38" t="s">
        <v>95</v>
      </c>
      <c r="C42" s="37" t="s">
        <v>63</v>
      </c>
      <c r="D42" s="37">
        <v>1</v>
      </c>
      <c r="E42" s="37" t="s">
        <v>83</v>
      </c>
      <c r="F42" s="35">
        <v>135000</v>
      </c>
      <c r="G42" s="35">
        <f t="shared" si="1"/>
        <v>135000</v>
      </c>
      <c r="H42" s="33"/>
    </row>
    <row r="43" spans="2:8" ht="12.75" customHeight="1">
      <c r="B43" s="104" t="s">
        <v>96</v>
      </c>
      <c r="C43" s="105"/>
      <c r="D43" s="105"/>
      <c r="E43" s="105"/>
      <c r="F43" s="106"/>
      <c r="G43" s="56">
        <f>SUM(G37:G42)</f>
        <v>796500</v>
      </c>
      <c r="H43" s="33"/>
    </row>
    <row r="44" spans="2:8" ht="15">
      <c r="B44" s="27"/>
      <c r="C44" s="31"/>
      <c r="D44" s="31"/>
      <c r="E44" s="31"/>
      <c r="F44" s="27"/>
      <c r="G44" s="27"/>
      <c r="H44" s="33"/>
    </row>
    <row r="45" spans="2:8" ht="12.75" customHeight="1">
      <c r="B45" s="81" t="s">
        <v>26</v>
      </c>
      <c r="C45" s="31"/>
      <c r="D45" s="31"/>
      <c r="E45" s="31"/>
      <c r="F45" s="27"/>
      <c r="G45" s="27"/>
      <c r="H45" s="33"/>
    </row>
    <row r="46" spans="2:8" ht="24">
      <c r="B46" s="55" t="s">
        <v>27</v>
      </c>
      <c r="C46" s="55" t="s">
        <v>28</v>
      </c>
      <c r="D46" s="55" t="s">
        <v>29</v>
      </c>
      <c r="E46" s="55" t="s">
        <v>18</v>
      </c>
      <c r="F46" s="55" t="s">
        <v>19</v>
      </c>
      <c r="G46" s="55" t="s">
        <v>20</v>
      </c>
      <c r="H46" s="33"/>
    </row>
    <row r="47" spans="2:8" ht="15">
      <c r="B47" s="39" t="s">
        <v>97</v>
      </c>
      <c r="C47" s="37" t="s">
        <v>98</v>
      </c>
      <c r="D47" s="34">
        <v>30000</v>
      </c>
      <c r="E47" s="37" t="s">
        <v>75</v>
      </c>
      <c r="F47" s="35">
        <v>95</v>
      </c>
      <c r="G47" s="35">
        <f>D47*F47</f>
        <v>2850000</v>
      </c>
      <c r="H47" s="33"/>
    </row>
    <row r="48" spans="2:8" ht="15">
      <c r="B48" s="39" t="s">
        <v>30</v>
      </c>
      <c r="C48" s="37"/>
      <c r="D48" s="34"/>
      <c r="E48" s="37"/>
      <c r="F48" s="35"/>
      <c r="G48" s="35"/>
      <c r="H48" s="33"/>
    </row>
    <row r="49" spans="2:11" ht="15">
      <c r="B49" s="36" t="s">
        <v>99</v>
      </c>
      <c r="C49" s="37" t="s">
        <v>100</v>
      </c>
      <c r="D49" s="34">
        <v>75</v>
      </c>
      <c r="E49" s="37" t="s">
        <v>93</v>
      </c>
      <c r="F49" s="35">
        <f>1058*1.19</f>
        <v>1259.02</v>
      </c>
      <c r="G49" s="35">
        <f t="shared" ref="G48:G70" si="2">D49*F49</f>
        <v>94426.5</v>
      </c>
      <c r="H49" s="33"/>
      <c r="K49" s="26"/>
    </row>
    <row r="50" spans="2:11" ht="12.75" customHeight="1">
      <c r="B50" s="36" t="s">
        <v>101</v>
      </c>
      <c r="C50" s="37" t="s">
        <v>100</v>
      </c>
      <c r="D50" s="34">
        <v>100</v>
      </c>
      <c r="E50" s="37" t="s">
        <v>102</v>
      </c>
      <c r="F50" s="35">
        <f t="shared" ref="F50:F51" si="3">1058*1.19</f>
        <v>1259.02</v>
      </c>
      <c r="G50" s="35">
        <f t="shared" si="2"/>
        <v>125902</v>
      </c>
      <c r="H50" s="33"/>
      <c r="K50" s="26"/>
    </row>
    <row r="51" spans="2:11" ht="12.75" customHeight="1">
      <c r="B51" s="36" t="s">
        <v>103</v>
      </c>
      <c r="C51" s="37" t="s">
        <v>100</v>
      </c>
      <c r="D51" s="34">
        <v>950</v>
      </c>
      <c r="E51" s="37" t="s">
        <v>104</v>
      </c>
      <c r="F51" s="35">
        <f t="shared" si="3"/>
        <v>1259.02</v>
      </c>
      <c r="G51" s="35">
        <f t="shared" si="2"/>
        <v>1196069</v>
      </c>
      <c r="H51" s="33"/>
    </row>
    <row r="52" spans="2:11" ht="12.75" customHeight="1">
      <c r="B52" s="36" t="s">
        <v>105</v>
      </c>
      <c r="C52" s="37" t="s">
        <v>66</v>
      </c>
      <c r="D52" s="34">
        <v>5</v>
      </c>
      <c r="E52" s="37" t="s">
        <v>106</v>
      </c>
      <c r="F52" s="35">
        <f>4906*1.19</f>
        <v>5838.1399999999994</v>
      </c>
      <c r="G52" s="35">
        <f t="shared" si="2"/>
        <v>29190.699999999997</v>
      </c>
      <c r="H52" s="33"/>
    </row>
    <row r="53" spans="2:11" ht="12.75" customHeight="1">
      <c r="B53" s="36" t="s">
        <v>107</v>
      </c>
      <c r="C53" s="37" t="s">
        <v>66</v>
      </c>
      <c r="D53" s="34">
        <v>5</v>
      </c>
      <c r="E53" s="37" t="s">
        <v>106</v>
      </c>
      <c r="F53" s="35">
        <f>5450*1.19</f>
        <v>6485.5</v>
      </c>
      <c r="G53" s="35">
        <f t="shared" si="2"/>
        <v>32427.5</v>
      </c>
      <c r="H53" s="33"/>
    </row>
    <row r="54" spans="2:11" ht="12.75" customHeight="1">
      <c r="B54" s="36" t="s">
        <v>108</v>
      </c>
      <c r="C54" s="37" t="s">
        <v>66</v>
      </c>
      <c r="D54" s="34">
        <v>5</v>
      </c>
      <c r="E54" s="37" t="s">
        <v>109</v>
      </c>
      <c r="F54" s="35">
        <f>13455*1.19</f>
        <v>16011.449999999999</v>
      </c>
      <c r="G54" s="35">
        <f t="shared" si="2"/>
        <v>80057.25</v>
      </c>
      <c r="H54" s="33"/>
    </row>
    <row r="55" spans="2:11" ht="12.75" customHeight="1">
      <c r="B55" s="36" t="s">
        <v>110</v>
      </c>
      <c r="C55" s="37" t="s">
        <v>66</v>
      </c>
      <c r="D55" s="34">
        <v>4</v>
      </c>
      <c r="E55" s="37" t="s">
        <v>111</v>
      </c>
      <c r="F55" s="35">
        <f>6190*1.19</f>
        <v>7366.0999999999995</v>
      </c>
      <c r="G55" s="35">
        <f t="shared" si="2"/>
        <v>29464.399999999998</v>
      </c>
      <c r="H55" s="33"/>
    </row>
    <row r="56" spans="2:11" ht="15">
      <c r="B56" s="36" t="s">
        <v>112</v>
      </c>
      <c r="C56" s="37" t="s">
        <v>66</v>
      </c>
      <c r="D56" s="34">
        <v>50</v>
      </c>
      <c r="E56" s="37" t="s">
        <v>113</v>
      </c>
      <c r="F56" s="35">
        <f>858*1.19</f>
        <v>1021.02</v>
      </c>
      <c r="G56" s="35">
        <f t="shared" si="2"/>
        <v>51051</v>
      </c>
      <c r="H56" s="33"/>
    </row>
    <row r="57" spans="2:11" ht="12.75" customHeight="1">
      <c r="B57" s="39" t="s">
        <v>59</v>
      </c>
      <c r="C57" s="37"/>
      <c r="D57" s="34"/>
      <c r="E57" s="37"/>
      <c r="F57" s="35"/>
      <c r="G57" s="35"/>
      <c r="H57" s="33"/>
    </row>
    <row r="58" spans="2:11" ht="15">
      <c r="B58" s="36" t="s">
        <v>114</v>
      </c>
      <c r="C58" s="37" t="s">
        <v>65</v>
      </c>
      <c r="D58" s="37">
        <v>0.5</v>
      </c>
      <c r="E58" s="37" t="s">
        <v>115</v>
      </c>
      <c r="F58" s="35">
        <f>83439*1.19</f>
        <v>99292.409999999989</v>
      </c>
      <c r="G58" s="35">
        <f t="shared" si="2"/>
        <v>49646.204999999994</v>
      </c>
      <c r="H58" s="33"/>
    </row>
    <row r="59" spans="2:11" ht="12.75" customHeight="1">
      <c r="B59" s="36" t="s">
        <v>116</v>
      </c>
      <c r="C59" s="37" t="s">
        <v>100</v>
      </c>
      <c r="D59" s="40">
        <v>2.5</v>
      </c>
      <c r="E59" s="37" t="s">
        <v>117</v>
      </c>
      <c r="F59" s="35">
        <f>9000*1.19</f>
        <v>10710</v>
      </c>
      <c r="G59" s="35">
        <f t="shared" si="2"/>
        <v>26775</v>
      </c>
      <c r="H59" s="33"/>
    </row>
    <row r="60" spans="2:11" ht="13.5" customHeight="1">
      <c r="B60" s="36" t="s">
        <v>118</v>
      </c>
      <c r="C60" s="37" t="s">
        <v>100</v>
      </c>
      <c r="D60" s="34">
        <v>3</v>
      </c>
      <c r="E60" s="37" t="s">
        <v>102</v>
      </c>
      <c r="F60" s="35">
        <f>22075*1.19</f>
        <v>26269.25</v>
      </c>
      <c r="G60" s="35">
        <f t="shared" si="2"/>
        <v>78807.75</v>
      </c>
      <c r="H60" s="33"/>
    </row>
    <row r="61" spans="2:11" ht="12" customHeight="1">
      <c r="B61" s="36" t="s">
        <v>119</v>
      </c>
      <c r="C61" s="37" t="s">
        <v>100</v>
      </c>
      <c r="D61" s="34">
        <v>1</v>
      </c>
      <c r="E61" s="37" t="s">
        <v>120</v>
      </c>
      <c r="F61" s="35">
        <f>58907*1.19</f>
        <v>70099.33</v>
      </c>
      <c r="G61" s="35">
        <f t="shared" si="2"/>
        <v>70099.33</v>
      </c>
      <c r="H61" s="33"/>
    </row>
    <row r="62" spans="2:11" ht="12" customHeight="1">
      <c r="B62" s="36" t="s">
        <v>121</v>
      </c>
      <c r="C62" s="37" t="s">
        <v>100</v>
      </c>
      <c r="D62" s="34">
        <v>14</v>
      </c>
      <c r="E62" s="37" t="s">
        <v>122</v>
      </c>
      <c r="F62" s="35">
        <f>5750*1.19</f>
        <v>6842.5</v>
      </c>
      <c r="G62" s="35">
        <f t="shared" si="2"/>
        <v>95795</v>
      </c>
      <c r="H62" s="33"/>
    </row>
    <row r="63" spans="2:11" ht="15">
      <c r="B63" s="39" t="s">
        <v>62</v>
      </c>
      <c r="C63" s="37"/>
      <c r="D63" s="34"/>
      <c r="E63" s="37"/>
      <c r="F63" s="35"/>
      <c r="G63" s="35"/>
      <c r="H63" s="33"/>
    </row>
    <row r="64" spans="2:11" ht="12.75" customHeight="1">
      <c r="B64" s="36" t="s">
        <v>123</v>
      </c>
      <c r="C64" s="37" t="s">
        <v>66</v>
      </c>
      <c r="D64" s="34">
        <v>3</v>
      </c>
      <c r="E64" s="37" t="s">
        <v>124</v>
      </c>
      <c r="F64" s="35">
        <f>62415*1.19/5</f>
        <v>14854.769999999999</v>
      </c>
      <c r="G64" s="35">
        <f t="shared" si="2"/>
        <v>44564.31</v>
      </c>
      <c r="H64" s="33"/>
    </row>
    <row r="65" spans="2:8" ht="12.75" customHeight="1">
      <c r="B65" s="39" t="s">
        <v>125</v>
      </c>
      <c r="C65" s="37"/>
      <c r="D65" s="34"/>
      <c r="E65" s="37"/>
      <c r="F65" s="35"/>
      <c r="G65" s="35"/>
      <c r="H65" s="33"/>
    </row>
    <row r="66" spans="2:8" ht="12.75" customHeight="1">
      <c r="B66" s="36" t="s">
        <v>126</v>
      </c>
      <c r="C66" s="37" t="s">
        <v>100</v>
      </c>
      <c r="D66" s="40">
        <v>0.1</v>
      </c>
      <c r="E66" s="37" t="s">
        <v>127</v>
      </c>
      <c r="F66" s="35">
        <f>16230*1.19*4</f>
        <v>77254.8</v>
      </c>
      <c r="G66" s="35">
        <f>+F66*D66</f>
        <v>7725.4800000000005</v>
      </c>
      <c r="H66" s="33"/>
    </row>
    <row r="67" spans="2:8" ht="12" customHeight="1">
      <c r="B67" s="36" t="s">
        <v>128</v>
      </c>
      <c r="C67" s="37" t="s">
        <v>66</v>
      </c>
      <c r="D67" s="37">
        <v>0.2</v>
      </c>
      <c r="E67" s="37" t="s">
        <v>61</v>
      </c>
      <c r="F67" s="35">
        <v>105600</v>
      </c>
      <c r="G67" s="35">
        <f t="shared" si="2"/>
        <v>21120</v>
      </c>
    </row>
    <row r="68" spans="2:8" ht="12" customHeight="1">
      <c r="B68" s="39" t="s">
        <v>129</v>
      </c>
      <c r="C68" s="37"/>
      <c r="D68" s="37"/>
      <c r="E68" s="37"/>
      <c r="F68" s="35"/>
      <c r="G68" s="35"/>
    </row>
    <row r="69" spans="2:8" ht="12" customHeight="1">
      <c r="B69" s="36" t="s">
        <v>130</v>
      </c>
      <c r="C69" s="37" t="s">
        <v>66</v>
      </c>
      <c r="D69" s="37">
        <v>0.5</v>
      </c>
      <c r="E69" s="37" t="s">
        <v>64</v>
      </c>
      <c r="F69" s="35">
        <f>79192*1.19</f>
        <v>94238.48</v>
      </c>
      <c r="G69" s="35">
        <f t="shared" si="2"/>
        <v>47119.24</v>
      </c>
    </row>
    <row r="70" spans="2:8" ht="12" customHeight="1">
      <c r="B70" s="36" t="s">
        <v>131</v>
      </c>
      <c r="C70" s="37" t="s">
        <v>66</v>
      </c>
      <c r="D70" s="37">
        <v>2</v>
      </c>
      <c r="E70" s="37" t="s">
        <v>132</v>
      </c>
      <c r="F70" s="35">
        <f>20572*1.19</f>
        <v>24480.68</v>
      </c>
      <c r="G70" s="35">
        <f t="shared" si="2"/>
        <v>48961.36</v>
      </c>
    </row>
    <row r="71" spans="2:8" ht="12" customHeight="1">
      <c r="B71" s="104" t="s">
        <v>31</v>
      </c>
      <c r="C71" s="105"/>
      <c r="D71" s="105"/>
      <c r="E71" s="105"/>
      <c r="F71" s="106"/>
      <c r="G71" s="56">
        <f>SUM(G47:G70)</f>
        <v>4979202.0250000013</v>
      </c>
    </row>
    <row r="72" spans="2:8" ht="12" customHeight="1">
      <c r="B72" s="32"/>
      <c r="C72" s="31"/>
      <c r="D72" s="31"/>
      <c r="E72" s="31"/>
      <c r="F72" s="27"/>
      <c r="G72" s="32"/>
    </row>
    <row r="73" spans="2:8" ht="12.75" customHeight="1">
      <c r="B73" s="81" t="s">
        <v>32</v>
      </c>
      <c r="C73" s="31"/>
      <c r="D73" s="31"/>
      <c r="E73" s="31"/>
      <c r="F73" s="27"/>
      <c r="G73" s="27"/>
    </row>
    <row r="74" spans="2:8" ht="24">
      <c r="B74" s="58" t="s">
        <v>33</v>
      </c>
      <c r="C74" s="55" t="s">
        <v>28</v>
      </c>
      <c r="D74" s="55" t="s">
        <v>29</v>
      </c>
      <c r="E74" s="58" t="s">
        <v>18</v>
      </c>
      <c r="F74" s="55" t="s">
        <v>19</v>
      </c>
      <c r="G74" s="58" t="s">
        <v>20</v>
      </c>
    </row>
    <row r="75" spans="2:8" ht="15" customHeight="1">
      <c r="B75" s="39" t="s">
        <v>133</v>
      </c>
      <c r="C75" s="37"/>
      <c r="D75" s="37"/>
      <c r="E75" s="37"/>
      <c r="F75" s="35"/>
      <c r="G75" s="35"/>
    </row>
    <row r="76" spans="2:8" ht="12" customHeight="1">
      <c r="B76" s="36" t="s">
        <v>134</v>
      </c>
      <c r="C76" s="37" t="s">
        <v>135</v>
      </c>
      <c r="D76" s="34">
        <v>300</v>
      </c>
      <c r="E76" s="37" t="s">
        <v>93</v>
      </c>
      <c r="F76" s="35">
        <v>130</v>
      </c>
      <c r="G76" s="35">
        <f t="shared" ref="G76:G87" si="4">D76*F76</f>
        <v>39000</v>
      </c>
    </row>
    <row r="77" spans="2:8" ht="12" customHeight="1">
      <c r="B77" s="36" t="s">
        <v>136</v>
      </c>
      <c r="C77" s="37" t="s">
        <v>67</v>
      </c>
      <c r="D77" s="37">
        <v>160</v>
      </c>
      <c r="E77" s="37" t="s">
        <v>93</v>
      </c>
      <c r="F77" s="35">
        <v>220</v>
      </c>
      <c r="G77" s="35">
        <f t="shared" si="4"/>
        <v>35200</v>
      </c>
    </row>
    <row r="78" spans="2:8" ht="12" customHeight="1">
      <c r="B78" s="36" t="s">
        <v>137</v>
      </c>
      <c r="C78" s="37" t="s">
        <v>135</v>
      </c>
      <c r="D78" s="34">
        <v>10000</v>
      </c>
      <c r="E78" s="37" t="s">
        <v>93</v>
      </c>
      <c r="F78" s="35">
        <v>48</v>
      </c>
      <c r="G78" s="35">
        <f t="shared" si="4"/>
        <v>480000</v>
      </c>
    </row>
    <row r="79" spans="2:8" ht="12" customHeight="1">
      <c r="B79" s="36" t="s">
        <v>138</v>
      </c>
      <c r="C79" s="37" t="s">
        <v>67</v>
      </c>
      <c r="D79" s="37">
        <v>160</v>
      </c>
      <c r="E79" s="37" t="s">
        <v>93</v>
      </c>
      <c r="F79" s="35">
        <v>3200</v>
      </c>
      <c r="G79" s="35">
        <f t="shared" si="4"/>
        <v>512000</v>
      </c>
    </row>
    <row r="80" spans="2:8" ht="12" customHeight="1">
      <c r="B80" s="36" t="s">
        <v>139</v>
      </c>
      <c r="C80" s="37" t="s">
        <v>67</v>
      </c>
      <c r="D80" s="37">
        <v>1</v>
      </c>
      <c r="E80" s="37" t="s">
        <v>93</v>
      </c>
      <c r="F80" s="35">
        <v>389130</v>
      </c>
      <c r="G80" s="35">
        <f t="shared" si="4"/>
        <v>389130</v>
      </c>
    </row>
    <row r="81" spans="2:7" ht="12" customHeight="1">
      <c r="B81" s="36" t="s">
        <v>140</v>
      </c>
      <c r="C81" s="37" t="s">
        <v>67</v>
      </c>
      <c r="D81" s="37">
        <v>1</v>
      </c>
      <c r="E81" s="37" t="s">
        <v>93</v>
      </c>
      <c r="F81" s="35">
        <v>214367</v>
      </c>
      <c r="G81" s="35">
        <f t="shared" si="4"/>
        <v>214367</v>
      </c>
    </row>
    <row r="82" spans="2:7" ht="12" customHeight="1">
      <c r="B82" s="36" t="s">
        <v>141</v>
      </c>
      <c r="C82" s="37" t="s">
        <v>67</v>
      </c>
      <c r="D82" s="37">
        <v>1</v>
      </c>
      <c r="E82" s="37" t="s">
        <v>93</v>
      </c>
      <c r="F82" s="35">
        <v>124998</v>
      </c>
      <c r="G82" s="35">
        <f t="shared" si="4"/>
        <v>124998</v>
      </c>
    </row>
    <row r="83" spans="2:7" ht="12.75" customHeight="1">
      <c r="B83" s="36" t="s">
        <v>142</v>
      </c>
      <c r="C83" s="37" t="s">
        <v>67</v>
      </c>
      <c r="D83" s="37">
        <v>1</v>
      </c>
      <c r="E83" s="37" t="s">
        <v>93</v>
      </c>
      <c r="F83" s="35">
        <v>668956</v>
      </c>
      <c r="G83" s="35">
        <f t="shared" si="4"/>
        <v>668956</v>
      </c>
    </row>
    <row r="84" spans="2:7" ht="12" customHeight="1">
      <c r="B84" s="36" t="s">
        <v>143</v>
      </c>
      <c r="C84" s="37" t="s">
        <v>67</v>
      </c>
      <c r="D84" s="37">
        <v>1</v>
      </c>
      <c r="E84" s="37" t="s">
        <v>144</v>
      </c>
      <c r="F84" s="35">
        <v>30000</v>
      </c>
      <c r="G84" s="35">
        <f t="shared" si="4"/>
        <v>30000</v>
      </c>
    </row>
    <row r="85" spans="2:7" ht="12.75" customHeight="1">
      <c r="B85" s="36" t="s">
        <v>145</v>
      </c>
      <c r="C85" s="37" t="s">
        <v>135</v>
      </c>
      <c r="D85" s="34">
        <v>8000</v>
      </c>
      <c r="E85" s="37" t="s">
        <v>146</v>
      </c>
      <c r="F85" s="36">
        <v>120</v>
      </c>
      <c r="G85" s="35">
        <f t="shared" si="4"/>
        <v>960000</v>
      </c>
    </row>
    <row r="86" spans="2:7" ht="12" customHeight="1">
      <c r="B86" s="36" t="s">
        <v>147</v>
      </c>
      <c r="C86" s="37" t="s">
        <v>148</v>
      </c>
      <c r="D86" s="34">
        <v>6000</v>
      </c>
      <c r="E86" s="34" t="s">
        <v>85</v>
      </c>
      <c r="F86" s="35">
        <v>111</v>
      </c>
      <c r="G86" s="35">
        <f t="shared" si="4"/>
        <v>666000</v>
      </c>
    </row>
    <row r="87" spans="2:7" ht="12" customHeight="1">
      <c r="B87" s="36" t="s">
        <v>149</v>
      </c>
      <c r="C87" s="37" t="s">
        <v>67</v>
      </c>
      <c r="D87" s="37">
        <v>400</v>
      </c>
      <c r="E87" s="37" t="s">
        <v>87</v>
      </c>
      <c r="F87" s="35">
        <v>1350</v>
      </c>
      <c r="G87" s="35">
        <f t="shared" si="4"/>
        <v>540000</v>
      </c>
    </row>
    <row r="88" spans="2:7" ht="15">
      <c r="B88" s="104" t="s">
        <v>34</v>
      </c>
      <c r="C88" s="105"/>
      <c r="D88" s="105"/>
      <c r="E88" s="105"/>
      <c r="F88" s="106"/>
      <c r="G88" s="56">
        <f>SUM(G75:G87)</f>
        <v>4659651</v>
      </c>
    </row>
    <row r="89" spans="2:7" ht="15.6" customHeight="1">
      <c r="B89" s="32"/>
      <c r="C89" s="31"/>
      <c r="D89" s="31"/>
      <c r="E89" s="31"/>
      <c r="F89" s="27"/>
      <c r="G89" s="32"/>
    </row>
    <row r="90" spans="2:7" ht="11.25" customHeight="1">
      <c r="B90" s="82" t="s">
        <v>35</v>
      </c>
      <c r="C90" s="83"/>
      <c r="D90" s="83"/>
      <c r="E90" s="83"/>
      <c r="F90" s="84"/>
      <c r="G90" s="85">
        <f>G88+G71+G43+G28</f>
        <v>19562153.025000002</v>
      </c>
    </row>
    <row r="91" spans="2:7" ht="11.25" customHeight="1">
      <c r="B91" s="86" t="s">
        <v>36</v>
      </c>
      <c r="C91" s="87"/>
      <c r="D91" s="87"/>
      <c r="E91" s="87"/>
      <c r="F91" s="88"/>
      <c r="G91" s="89">
        <f>G90*5%</f>
        <v>978107.65125000011</v>
      </c>
    </row>
    <row r="92" spans="2:7" ht="11.25" customHeight="1">
      <c r="B92" s="90" t="s">
        <v>37</v>
      </c>
      <c r="C92" s="91"/>
      <c r="D92" s="91"/>
      <c r="E92" s="91"/>
      <c r="F92" s="81"/>
      <c r="G92" s="92">
        <f>SUM(G90:G91)</f>
        <v>20540260.676250003</v>
      </c>
    </row>
    <row r="93" spans="2:7" ht="11.25" customHeight="1">
      <c r="B93" s="86" t="s">
        <v>38</v>
      </c>
      <c r="C93" s="87"/>
      <c r="D93" s="87"/>
      <c r="E93" s="87"/>
      <c r="F93" s="88"/>
      <c r="G93" s="89">
        <f>G11</f>
        <v>30000000</v>
      </c>
    </row>
    <row r="94" spans="2:7" ht="15.75" customHeight="1">
      <c r="B94" s="93" t="s">
        <v>39</v>
      </c>
      <c r="C94" s="94"/>
      <c r="D94" s="94"/>
      <c r="E94" s="94"/>
      <c r="F94" s="95"/>
      <c r="G94" s="96">
        <f>+G93-G92</f>
        <v>9459739.3237499967</v>
      </c>
    </row>
    <row r="95" spans="2:7" ht="11.25" customHeight="1">
      <c r="B95" s="29" t="s">
        <v>60</v>
      </c>
      <c r="C95" s="29"/>
      <c r="D95" s="29"/>
      <c r="E95" s="29"/>
      <c r="F95" s="29"/>
      <c r="G95" s="29"/>
    </row>
    <row r="96" spans="2:7" ht="11.25" customHeight="1" thickBot="1"/>
    <row r="97" spans="2:7" ht="11.25" customHeight="1">
      <c r="B97" s="13" t="s">
        <v>40</v>
      </c>
      <c r="C97" s="14"/>
      <c r="D97" s="14"/>
      <c r="E97" s="14"/>
      <c r="F97" s="15"/>
      <c r="G97" s="6"/>
    </row>
    <row r="98" spans="2:7" ht="11.25" customHeight="1">
      <c r="B98" s="16" t="s">
        <v>41</v>
      </c>
      <c r="C98" s="8"/>
      <c r="D98" s="8"/>
      <c r="E98" s="8"/>
      <c r="F98" s="17"/>
      <c r="G98" s="6"/>
    </row>
    <row r="99" spans="2:7" ht="11.25" customHeight="1">
      <c r="B99" s="16" t="s">
        <v>42</v>
      </c>
      <c r="C99" s="8"/>
      <c r="D99" s="8"/>
      <c r="E99" s="8"/>
      <c r="F99" s="17"/>
      <c r="G99" s="6"/>
    </row>
    <row r="100" spans="2:7" ht="11.25" customHeight="1">
      <c r="B100" s="16" t="s">
        <v>43</v>
      </c>
      <c r="C100" s="8"/>
      <c r="D100" s="8"/>
      <c r="E100" s="8"/>
      <c r="F100" s="17"/>
      <c r="G100" s="6"/>
    </row>
    <row r="101" spans="2:7" ht="11.25" customHeight="1">
      <c r="B101" s="16" t="s">
        <v>44</v>
      </c>
      <c r="C101" s="8"/>
      <c r="D101" s="8"/>
      <c r="E101" s="8"/>
      <c r="F101" s="17"/>
      <c r="G101" s="6"/>
    </row>
    <row r="102" spans="2:7" ht="11.25" customHeight="1">
      <c r="B102" s="16" t="s">
        <v>45</v>
      </c>
      <c r="C102" s="8"/>
      <c r="D102" s="8"/>
      <c r="E102" s="8"/>
      <c r="F102" s="17"/>
      <c r="G102" s="6"/>
    </row>
    <row r="103" spans="2:7" ht="11.25" customHeight="1" thickBot="1">
      <c r="B103" s="18" t="s">
        <v>46</v>
      </c>
      <c r="C103" s="19"/>
      <c r="D103" s="19"/>
      <c r="E103" s="19"/>
      <c r="F103" s="20"/>
      <c r="G103" s="6"/>
    </row>
    <row r="104" spans="2:7" ht="11.25" customHeight="1">
      <c r="B104" s="12"/>
      <c r="C104" s="8"/>
      <c r="D104" s="8"/>
      <c r="E104" s="8"/>
      <c r="F104" s="8"/>
      <c r="G104" s="6"/>
    </row>
    <row r="105" spans="2:7" ht="11.25" customHeight="1">
      <c r="B105" s="107" t="s">
        <v>47</v>
      </c>
      <c r="C105" s="108"/>
      <c r="D105" s="59"/>
      <c r="E105" s="3"/>
      <c r="F105" s="3"/>
      <c r="G105" s="6"/>
    </row>
    <row r="106" spans="2:7" ht="11.25" customHeight="1">
      <c r="B106" s="60" t="s">
        <v>33</v>
      </c>
      <c r="C106" s="66" t="s">
        <v>48</v>
      </c>
      <c r="D106" s="67" t="s">
        <v>49</v>
      </c>
      <c r="E106" s="3"/>
      <c r="F106" s="3"/>
      <c r="G106" s="6"/>
    </row>
    <row r="107" spans="2:7" ht="11.25" customHeight="1">
      <c r="B107" s="61" t="s">
        <v>50</v>
      </c>
      <c r="C107" s="62">
        <f>G28</f>
        <v>9126800</v>
      </c>
      <c r="D107" s="63">
        <f>(C107/C113)</f>
        <v>0.44433710671223392</v>
      </c>
      <c r="E107" s="3"/>
      <c r="F107" s="3"/>
      <c r="G107" s="6"/>
    </row>
    <row r="108" spans="2:7" ht="11.25" customHeight="1">
      <c r="B108" s="61" t="s">
        <v>51</v>
      </c>
      <c r="C108" s="62">
        <f>G33</f>
        <v>0</v>
      </c>
      <c r="D108" s="63">
        <f>C108/C113</f>
        <v>0</v>
      </c>
      <c r="E108" s="3"/>
      <c r="F108" s="3"/>
      <c r="G108" s="6"/>
    </row>
    <row r="109" spans="2:7" ht="11.25" customHeight="1">
      <c r="B109" s="61" t="s">
        <v>52</v>
      </c>
      <c r="C109" s="62">
        <f>G43</f>
        <v>796500</v>
      </c>
      <c r="D109" s="63">
        <f>(C109/C113)</f>
        <v>3.8777502026591394E-2</v>
      </c>
      <c r="E109" s="3"/>
      <c r="F109" s="3"/>
      <c r="G109" s="6"/>
    </row>
    <row r="110" spans="2:7" ht="11.25" customHeight="1">
      <c r="B110" s="61" t="s">
        <v>27</v>
      </c>
      <c r="C110" s="62">
        <f>G71</f>
        <v>4979202.0250000013</v>
      </c>
      <c r="D110" s="63">
        <f>(C110/C113)</f>
        <v>0.2424118224924614</v>
      </c>
      <c r="E110" s="3"/>
      <c r="F110" s="3"/>
      <c r="G110" s="6"/>
    </row>
    <row r="111" spans="2:7" ht="11.25" customHeight="1">
      <c r="B111" s="61" t="s">
        <v>53</v>
      </c>
      <c r="C111" s="64">
        <f>G88</f>
        <v>4659651</v>
      </c>
      <c r="D111" s="63">
        <f>(C111/C113)</f>
        <v>0.22685452114966556</v>
      </c>
      <c r="E111" s="5"/>
      <c r="F111" s="5"/>
      <c r="G111" s="6"/>
    </row>
    <row r="112" spans="2:7" ht="11.25" customHeight="1">
      <c r="B112" s="61" t="s">
        <v>54</v>
      </c>
      <c r="C112" s="64">
        <f>G91</f>
        <v>978107.65125000011</v>
      </c>
      <c r="D112" s="63">
        <f>(C112/C113)</f>
        <v>4.7619047619047616E-2</v>
      </c>
      <c r="E112" s="5"/>
      <c r="F112" s="5"/>
      <c r="G112" s="6"/>
    </row>
    <row r="113" spans="2:7" ht="11.25" customHeight="1">
      <c r="B113" s="60" t="s">
        <v>55</v>
      </c>
      <c r="C113" s="28">
        <f>SUM(C107:C112)</f>
        <v>20540260.676250003</v>
      </c>
      <c r="D113" s="65">
        <f>SUM(D107:D112)</f>
        <v>1</v>
      </c>
      <c r="E113" s="5"/>
      <c r="F113" s="5"/>
      <c r="G113" s="6"/>
    </row>
    <row r="114" spans="2:7" ht="11.25" customHeight="1">
      <c r="B114" s="10"/>
      <c r="C114" s="9"/>
      <c r="D114" s="9"/>
      <c r="E114" s="9"/>
      <c r="F114" s="9"/>
      <c r="G114" s="6"/>
    </row>
    <row r="115" spans="2:7" ht="11.25" customHeight="1">
      <c r="B115" s="11"/>
      <c r="C115" s="9"/>
      <c r="D115" s="9"/>
      <c r="E115" s="9"/>
      <c r="F115" s="9"/>
      <c r="G115" s="6"/>
    </row>
    <row r="116" spans="2:7" ht="11.25" customHeight="1">
      <c r="B116" s="22"/>
      <c r="C116" s="23" t="s">
        <v>56</v>
      </c>
      <c r="D116" s="24"/>
      <c r="E116" s="25"/>
      <c r="F116" s="4"/>
      <c r="G116" s="6"/>
    </row>
    <row r="117" spans="2:7" ht="11.25" customHeight="1">
      <c r="B117" s="60" t="s">
        <v>150</v>
      </c>
      <c r="C117" s="68">
        <v>25000</v>
      </c>
      <c r="D117" s="68">
        <v>30000</v>
      </c>
      <c r="E117" s="70">
        <v>35000</v>
      </c>
      <c r="F117" s="21"/>
      <c r="G117" s="7"/>
    </row>
    <row r="118" spans="2:7" ht="11.25" customHeight="1">
      <c r="B118" s="69" t="s">
        <v>153</v>
      </c>
      <c r="C118" s="28">
        <f>$G$92/C117</f>
        <v>821.61042705000011</v>
      </c>
      <c r="D118" s="28">
        <f t="shared" ref="D118:E118" si="5">$G$92/D117</f>
        <v>684.67535587500015</v>
      </c>
      <c r="E118" s="71">
        <f t="shared" si="5"/>
        <v>586.86459075000005</v>
      </c>
      <c r="F118" s="21"/>
      <c r="G118" s="7"/>
    </row>
    <row r="119" spans="2:7" ht="11.25" customHeight="1">
      <c r="B119" s="97" t="s">
        <v>155</v>
      </c>
      <c r="C119" s="8"/>
    </row>
  </sheetData>
  <mergeCells count="13">
    <mergeCell ref="B88:F88"/>
    <mergeCell ref="B105:C105"/>
    <mergeCell ref="B16:G16"/>
    <mergeCell ref="B28:F28"/>
    <mergeCell ref="B33:F33"/>
    <mergeCell ref="B43:F43"/>
    <mergeCell ref="B71:F71"/>
    <mergeCell ref="E14:F14"/>
    <mergeCell ref="E8:F8"/>
    <mergeCell ref="E9:F9"/>
    <mergeCell ref="E10:F10"/>
    <mergeCell ref="E12:F12"/>
    <mergeCell ref="E13:F13"/>
  </mergeCells>
  <pageMargins left="0.31496062992125984" right="0.31496062992125984" top="0.35433070866141736" bottom="0.35433070866141736" header="0.31496062992125984" footer="0.31496062992125984"/>
  <pageSetup paperSize="34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FRUTILLA ALBION</vt:lpstr>
      <vt:lpstr>' FRUTILLA ALBION'!Área_de_impresión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cp:lastPrinted>2021-01-05T20:59:12Z</cp:lastPrinted>
  <dcterms:created xsi:type="dcterms:W3CDTF">2020-11-27T12:49:26Z</dcterms:created>
  <dcterms:modified xsi:type="dcterms:W3CDTF">2021-02-04T14:08:08Z</dcterms:modified>
</cp:coreProperties>
</file>