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"/>
    </mc:Choice>
  </mc:AlternateContent>
  <bookViews>
    <workbookView xWindow="0" yWindow="0" windowWidth="24000" windowHeight="9135"/>
  </bookViews>
  <sheets>
    <sheet name="HABA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5" i="1"/>
  <c r="G36" i="1"/>
  <c r="G37" i="1"/>
  <c r="G39" i="1"/>
  <c r="G40" i="1"/>
  <c r="G41" i="1"/>
  <c r="G51" i="1"/>
  <c r="G50" i="1"/>
  <c r="G58" i="1"/>
  <c r="G59" i="1"/>
  <c r="G60" i="1"/>
  <c r="G61" i="1"/>
  <c r="G62" i="1"/>
  <c r="G63" i="1"/>
  <c r="G53" i="1"/>
  <c r="G25" i="1"/>
  <c r="G21" i="1"/>
  <c r="G22" i="1"/>
  <c r="G23" i="1"/>
  <c r="G24" i="1"/>
  <c r="G26" i="1"/>
  <c r="G46" i="1"/>
  <c r="G48" i="1"/>
  <c r="G54" i="1"/>
  <c r="G65" i="1"/>
  <c r="G66" i="1"/>
  <c r="G67" i="1"/>
  <c r="E93" i="1"/>
  <c r="D93" i="1"/>
  <c r="C93" i="1"/>
  <c r="C86" i="1"/>
  <c r="C84" i="1"/>
  <c r="G31" i="1"/>
  <c r="C83" i="1"/>
  <c r="C82" i="1"/>
  <c r="G12" i="1"/>
  <c r="G68" i="1"/>
  <c r="C85" i="1"/>
  <c r="C87" i="1"/>
  <c r="G69" i="1"/>
  <c r="C88" i="1"/>
  <c r="D85" i="1"/>
  <c r="D82" i="1"/>
  <c r="D84" i="1"/>
  <c r="D86" i="1"/>
  <c r="D87" i="1"/>
  <c r="D88" i="1"/>
</calcChain>
</file>

<file path=xl/sharedStrings.xml><?xml version="1.0" encoding="utf-8"?>
<sst xmlns="http://schemas.openxmlformats.org/spreadsheetml/2006/main" count="161" uniqueCount="111">
  <si>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</si>
  <si>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</si>
  <si>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</si>
  <si>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</si>
  <si>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</si>
  <si>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</si>
  <si>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</si>
  <si>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</si>
  <si>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</si>
  <si>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</si>
  <si>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</si>
  <si>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</si>
  <si>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</si>
  <si>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</si>
  <si>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</si>
  <si>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</si>
  <si>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</si>
  <si>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</si>
  <si>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</si>
  <si>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</si>
  <si>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</si>
  <si>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</si>
  <si>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</si>
  <si>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</si>
  <si>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</si>
  <si>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</si>
  <si>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</si>
  <si>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</si>
  <si>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</si>
  <si>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</si>
  <si>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</si>
  <si>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</si>
  <si>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</si>
  <si>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</si>
  <si>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</si>
  <si>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</si>
  <si>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</si>
  <si>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</si>
  <si>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</si>
  <si>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</si>
  <si>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</si>
  <si>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</si>
  <si>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</si>
  <si>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</si>
  <si>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</si>
  <si>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</si>
  <si>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</si>
  <si>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</si>
  <si>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</si>
  <si>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</si>
  <si>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</si>
  <si>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</si>
  <si>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</si>
  <si>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</si>
  <si>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</si>
  <si>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</si>
  <si>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</si>
  <si>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</si>
  <si>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</si>
  <si>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CHILLÁN</t>
  </si>
  <si>
    <t>TODAS LAS COMUNAS DEL ÁREA</t>
  </si>
  <si>
    <t>MERCADO LOCAL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</si>
  <si>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</si>
  <si>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ARADURA</t>
  </si>
  <si>
    <t>RASTRAJE</t>
  </si>
  <si>
    <t>KG</t>
  </si>
  <si>
    <t>APLICACIÓN AGROQUÍMICOS</t>
  </si>
  <si>
    <t>COSECHA</t>
  </si>
  <si>
    <t>RIEGO</t>
  </si>
  <si>
    <t>FUNGICIDAS</t>
  </si>
  <si>
    <t>MEDIO</t>
  </si>
  <si>
    <t>JULIO</t>
  </si>
  <si>
    <t>POLYBEN</t>
  </si>
  <si>
    <t>IVA</t>
  </si>
  <si>
    <t>RENDIMIENTO (KG/Há.)</t>
  </si>
  <si>
    <t>PRECIO ESPERADO ($/KG)</t>
  </si>
  <si>
    <t>SIEMBRA</t>
  </si>
  <si>
    <t>JUNIO</t>
  </si>
  <si>
    <t>MAYO</t>
  </si>
  <si>
    <t>SACO</t>
  </si>
  <si>
    <t xml:space="preserve">UNIDAD </t>
  </si>
  <si>
    <t>APLICACIÓN FERTILIZANTES</t>
  </si>
  <si>
    <t>FEBRERO</t>
  </si>
  <si>
    <t>APLICACIÓN PESTICIDAS</t>
  </si>
  <si>
    <t>ABRIL</t>
  </si>
  <si>
    <t>LT</t>
  </si>
  <si>
    <t>ESCENARIOS COSTO UNITARIO  ($/KG)</t>
  </si>
  <si>
    <t xml:space="preserve">SEMILLA </t>
  </si>
  <si>
    <t>UNIDAD</t>
  </si>
  <si>
    <t>SEPTIEMBRE-OCTUBRE</t>
  </si>
  <si>
    <t>HABA</t>
  </si>
  <si>
    <t>SUPER AGUA DULCE</t>
  </si>
  <si>
    <t>NO HAY</t>
  </si>
  <si>
    <t>ABRIL-JUNIO</t>
  </si>
  <si>
    <t>MAYO-JUNIO</t>
  </si>
  <si>
    <t>MELGADURA Y APLICACIÓN FERTILIZANTES</t>
  </si>
  <si>
    <t>ACEQUIADURA</t>
  </si>
  <si>
    <t>MAYO-JULIO</t>
  </si>
  <si>
    <t>CULTIVO Y APORCA</t>
  </si>
  <si>
    <t>FLETE INSUMOS</t>
  </si>
  <si>
    <t>FLETE COSECHA</t>
  </si>
  <si>
    <t>MANCOZEB 800wp</t>
  </si>
  <si>
    <t>JUNIO-JULIO</t>
  </si>
  <si>
    <t>HILO COSER SACO</t>
  </si>
  <si>
    <t>ANÁLISIS FERTILIDAD SUELO</t>
  </si>
  <si>
    <t>ENERO-SEPTIEMBRE</t>
  </si>
  <si>
    <t>Rendimiento (KG/hà)</t>
  </si>
  <si>
    <t>Costo unitario ($/KG) (*)</t>
  </si>
  <si>
    <t>BAZAGRAN 480</t>
  </si>
  <si>
    <t>MEZCLA HORTALICERA</t>
  </si>
  <si>
    <t>$/HA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</si>
</sst>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[$$-340A]#,##0"/>
  </numFmts>
  <fonts count="10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justify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9" fillId="10" borderId="48" xfId="0" applyNumberFormat="1" applyFont="1" applyFill="1" applyBorder="1" applyAlignment="1">
      <alignment horizontal="center" vertical="center" wrapText="1"/>
    </xf>
    <xf numFmtId="0" fontId="9" fillId="10" borderId="4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14" fontId="2" fillId="2" borderId="6" xfId="0" applyNumberFormat="1" applyFont="1" applyFill="1" applyBorder="1" applyAlignment="1">
      <alignment horizontal="right" vertical="center" wrapText="1"/>
    </xf>
    <xf numFmtId="14" fontId="2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165" fontId="3" fillId="3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165" fontId="3" fillId="3" borderId="14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vertical="center" wrapText="1"/>
    </xf>
    <xf numFmtId="0" fontId="2" fillId="0" borderId="20" xfId="0" applyNumberFormat="1" applyFont="1" applyBorder="1" applyAlignment="1">
      <alignment vertical="center" wrapText="1"/>
    </xf>
    <xf numFmtId="165" fontId="2" fillId="10" borderId="6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49" fontId="9" fillId="10" borderId="48" xfId="0" applyNumberFormat="1" applyFont="1" applyFill="1" applyBorder="1" applyAlignment="1">
      <alignment horizontal="left" vertical="center" wrapText="1"/>
    </xf>
    <xf numFmtId="165" fontId="3" fillId="3" borderId="17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vertical="center" wrapText="1"/>
    </xf>
    <xf numFmtId="165" fontId="6" fillId="5" borderId="24" xfId="0" applyNumberFormat="1" applyFont="1" applyFill="1" applyBorder="1" applyAlignment="1">
      <alignment vertical="center" wrapText="1"/>
    </xf>
    <xf numFmtId="165" fontId="6" fillId="3" borderId="25" xfId="0" applyNumberFormat="1" applyFont="1" applyFill="1" applyBorder="1" applyAlignment="1">
      <alignment vertical="center" wrapText="1"/>
    </xf>
    <xf numFmtId="165" fontId="6" fillId="5" borderId="25" xfId="0" applyNumberFormat="1" applyFont="1" applyFill="1" applyBorder="1" applyAlignment="1">
      <alignment vertical="center" wrapText="1"/>
    </xf>
    <xf numFmtId="165" fontId="6" fillId="6" borderId="26" xfId="0" applyNumberFormat="1" applyFont="1" applyFill="1" applyBorder="1" applyAlignment="1">
      <alignment vertical="center" wrapText="1"/>
    </xf>
    <xf numFmtId="49" fontId="2" fillId="2" borderId="20" xfId="0" applyNumberFormat="1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49" fontId="4" fillId="8" borderId="27" xfId="0" applyNumberFormat="1" applyFont="1" applyFill="1" applyBorder="1" applyAlignment="1">
      <alignment vertical="center" wrapText="1"/>
    </xf>
    <xf numFmtId="49" fontId="4" fillId="8" borderId="21" xfId="0" applyNumberFormat="1" applyFont="1" applyFill="1" applyBorder="1" applyAlignment="1">
      <alignment vertical="center" wrapText="1"/>
    </xf>
    <xf numFmtId="49" fontId="2" fillId="8" borderId="28" xfId="0" applyNumberFormat="1" applyFont="1" applyFill="1" applyBorder="1" applyAlignment="1">
      <alignment vertical="center" wrapText="1"/>
    </xf>
    <xf numFmtId="49" fontId="4" fillId="2" borderId="29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9" fontId="2" fillId="2" borderId="30" xfId="0" applyNumberFormat="1" applyFont="1" applyFill="1" applyBorder="1" applyAlignment="1">
      <alignment vertical="center" wrapText="1"/>
    </xf>
    <xf numFmtId="0" fontId="6" fillId="7" borderId="20" xfId="0" applyFont="1" applyFill="1" applyBorder="1" applyAlignment="1">
      <alignment vertical="center" wrapText="1"/>
    </xf>
    <xf numFmtId="49" fontId="4" fillId="8" borderId="31" xfId="0" applyNumberFormat="1" applyFont="1" applyFill="1" applyBorder="1" applyAlignment="1">
      <alignment vertical="center" wrapText="1"/>
    </xf>
    <xf numFmtId="165" fontId="4" fillId="8" borderId="32" xfId="0" applyNumberFormat="1" applyFont="1" applyFill="1" applyBorder="1" applyAlignment="1">
      <alignment vertical="center" wrapText="1"/>
    </xf>
    <xf numFmtId="9" fontId="4" fillId="8" borderId="33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49" fontId="4" fillId="8" borderId="45" xfId="0" applyNumberFormat="1" applyFont="1" applyFill="1" applyBorder="1" applyAlignment="1">
      <alignment vertical="center" wrapText="1"/>
    </xf>
    <xf numFmtId="1" fontId="4" fillId="8" borderId="46" xfId="0" applyNumberFormat="1" applyFont="1" applyFill="1" applyBorder="1" applyAlignment="1">
      <alignment vertical="center" wrapText="1"/>
    </xf>
    <xf numFmtId="1" fontId="4" fillId="8" borderId="47" xfId="0" applyNumberFormat="1" applyFont="1" applyFill="1" applyBorder="1" applyAlignment="1">
      <alignment vertical="center" wrapText="1"/>
    </xf>
    <xf numFmtId="0" fontId="4" fillId="7" borderId="20" xfId="0" applyFont="1" applyFill="1" applyBorder="1" applyAlignment="1">
      <alignment vertical="center" wrapText="1"/>
    </xf>
    <xf numFmtId="164" fontId="4" fillId="2" borderId="20" xfId="0" applyNumberFormat="1" applyFont="1" applyFill="1" applyBorder="1" applyAlignment="1">
      <alignment vertical="center" wrapText="1"/>
    </xf>
    <xf numFmtId="165" fontId="2" fillId="2" borderId="48" xfId="0" applyNumberFormat="1" applyFont="1" applyFill="1" applyBorder="1" applyAlignment="1">
      <alignment vertical="center" wrapText="1"/>
    </xf>
    <xf numFmtId="165" fontId="3" fillId="3" borderId="77" xfId="0" applyNumberFormat="1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right" vertical="center" wrapText="1"/>
    </xf>
    <xf numFmtId="165" fontId="9" fillId="10" borderId="48" xfId="0" applyNumberFormat="1" applyFont="1" applyFill="1" applyBorder="1" applyAlignment="1">
      <alignment horizontal="right" vertical="center" wrapText="1"/>
    </xf>
    <xf numFmtId="49" fontId="2" fillId="1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vertical="center" wrapText="1"/>
    </xf>
    <xf numFmtId="49" fontId="2" fillId="0" borderId="48" xfId="0" applyNumberFormat="1" applyFont="1" applyFill="1" applyBorder="1" applyAlignment="1">
      <alignment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left" vertical="center" wrapText="1"/>
    </xf>
    <xf numFmtId="165" fontId="2" fillId="0" borderId="48" xfId="0" applyNumberFormat="1" applyFont="1" applyFill="1" applyBorder="1" applyAlignment="1">
      <alignment vertical="center" wrapText="1"/>
    </xf>
    <xf numFmtId="49" fontId="2" fillId="0" borderId="78" xfId="0" applyNumberFormat="1" applyFont="1" applyFill="1" applyBorder="1" applyAlignment="1">
      <alignment vertical="center" wrapText="1"/>
    </xf>
    <xf numFmtId="49" fontId="2" fillId="0" borderId="78" xfId="0" applyNumberFormat="1" applyFont="1" applyFill="1" applyBorder="1" applyAlignment="1">
      <alignment horizontal="center" vertical="center" wrapText="1"/>
    </xf>
    <xf numFmtId="0" fontId="2" fillId="0" borderId="78" xfId="0" applyNumberFormat="1" applyFont="1" applyFill="1" applyBorder="1" applyAlignment="1">
      <alignment horizontal="center" vertical="center" wrapText="1"/>
    </xf>
    <xf numFmtId="49" fontId="2" fillId="0" borderId="78" xfId="0" applyNumberFormat="1" applyFont="1" applyFill="1" applyBorder="1" applyAlignment="1">
      <alignment horizontal="left" vertical="center" wrapText="1"/>
    </xf>
    <xf numFmtId="165" fontId="2" fillId="0" borderId="78" xfId="0" applyNumberFormat="1" applyFont="1" applyFill="1" applyBorder="1" applyAlignment="1">
      <alignment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2" fillId="2" borderId="40" xfId="0" applyNumberFormat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41" xfId="0" applyNumberFormat="1" applyFont="1" applyFill="1" applyBorder="1" applyAlignment="1">
      <alignment horizontal="left" vertical="center" wrapText="1"/>
    </xf>
    <xf numFmtId="49" fontId="3" fillId="3" borderId="63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3" fillId="3" borderId="66" xfId="0" applyNumberFormat="1" applyFont="1" applyFill="1" applyBorder="1" applyAlignment="1">
      <alignment horizontal="left" vertical="center" wrapText="1"/>
    </xf>
    <xf numFmtId="49" fontId="6" fillId="5" borderId="63" xfId="0" applyNumberFormat="1" applyFont="1" applyFill="1" applyBorder="1" applyAlignment="1">
      <alignment horizontal="left" vertical="center" wrapText="1"/>
    </xf>
    <xf numFmtId="49" fontId="6" fillId="5" borderId="64" xfId="0" applyNumberFormat="1" applyFont="1" applyFill="1" applyBorder="1" applyAlignment="1">
      <alignment horizontal="left" vertical="center" wrapText="1"/>
    </xf>
    <xf numFmtId="49" fontId="6" fillId="5" borderId="65" xfId="0" applyNumberFormat="1" applyFont="1" applyFill="1" applyBorder="1" applyAlignment="1">
      <alignment horizontal="left" vertical="center" wrapText="1"/>
    </xf>
    <xf numFmtId="49" fontId="6" fillId="5" borderId="67" xfId="0" applyNumberFormat="1" applyFont="1" applyFill="1" applyBorder="1" applyAlignment="1">
      <alignment horizontal="left" vertical="center" wrapText="1"/>
    </xf>
    <xf numFmtId="49" fontId="6" fillId="5" borderId="68" xfId="0" applyNumberFormat="1" applyFont="1" applyFill="1" applyBorder="1" applyAlignment="1">
      <alignment horizontal="left" vertical="center" wrapText="1"/>
    </xf>
    <xf numFmtId="49" fontId="6" fillId="5" borderId="69" xfId="0" applyNumberFormat="1" applyFont="1" applyFill="1" applyBorder="1" applyAlignment="1">
      <alignment horizontal="left" vertical="center" wrapText="1"/>
    </xf>
    <xf numFmtId="49" fontId="6" fillId="3" borderId="70" xfId="0" applyNumberFormat="1" applyFont="1" applyFill="1" applyBorder="1" applyAlignment="1">
      <alignment horizontal="left" vertical="center" wrapText="1"/>
    </xf>
    <xf numFmtId="49" fontId="6" fillId="3" borderId="58" xfId="0" applyNumberFormat="1" applyFont="1" applyFill="1" applyBorder="1" applyAlignment="1">
      <alignment horizontal="left" vertical="center" wrapText="1"/>
    </xf>
    <xf numFmtId="49" fontId="6" fillId="3" borderId="59" xfId="0" applyNumberFormat="1" applyFont="1" applyFill="1" applyBorder="1" applyAlignment="1">
      <alignment horizontal="left" vertical="center" wrapText="1"/>
    </xf>
    <xf numFmtId="49" fontId="6" fillId="5" borderId="70" xfId="0" applyNumberFormat="1" applyFont="1" applyFill="1" applyBorder="1" applyAlignment="1">
      <alignment horizontal="left" vertical="center" wrapText="1"/>
    </xf>
    <xf numFmtId="49" fontId="6" fillId="5" borderId="58" xfId="0" applyNumberFormat="1" applyFont="1" applyFill="1" applyBorder="1" applyAlignment="1">
      <alignment horizontal="left" vertical="center" wrapText="1"/>
    </xf>
    <xf numFmtId="49" fontId="6" fillId="5" borderId="59" xfId="0" applyNumberFormat="1" applyFont="1" applyFill="1" applyBorder="1" applyAlignment="1">
      <alignment horizontal="left" vertical="center" wrapText="1"/>
    </xf>
    <xf numFmtId="49" fontId="6" fillId="5" borderId="71" xfId="0" applyNumberFormat="1" applyFont="1" applyFill="1" applyBorder="1" applyAlignment="1">
      <alignment horizontal="left" vertical="center" wrapText="1"/>
    </xf>
    <xf numFmtId="49" fontId="6" fillId="5" borderId="72" xfId="0" applyNumberFormat="1" applyFont="1" applyFill="1" applyBorder="1" applyAlignment="1">
      <alignment horizontal="left" vertical="center" wrapText="1"/>
    </xf>
    <xf numFmtId="49" fontId="6" fillId="5" borderId="73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49" fontId="6" fillId="5" borderId="55" xfId="0" applyNumberFormat="1" applyFont="1" applyFill="1" applyBorder="1" applyAlignment="1">
      <alignment horizontal="left" vertical="center" wrapText="1"/>
    </xf>
    <xf numFmtId="49" fontId="6" fillId="5" borderId="56" xfId="0" applyNumberFormat="1" applyFont="1" applyFill="1" applyBorder="1" applyAlignment="1">
      <alignment horizontal="left" vertical="center" wrapText="1"/>
    </xf>
    <xf numFmtId="49" fontId="6" fillId="5" borderId="57" xfId="0" applyNumberFormat="1" applyFont="1" applyFill="1" applyBorder="1" applyAlignment="1">
      <alignment horizontal="left" vertical="center" wrapText="1"/>
    </xf>
    <xf numFmtId="49" fontId="3" fillId="3" borderId="50" xfId="0" applyNumberFormat="1" applyFont="1" applyFill="1" applyBorder="1" applyAlignment="1">
      <alignment horizontal="left" vertical="center" wrapText="1"/>
    </xf>
    <xf numFmtId="49" fontId="3" fillId="3" borderId="51" xfId="0" applyNumberFormat="1" applyFont="1" applyFill="1" applyBorder="1" applyAlignment="1">
      <alignment horizontal="left" vertical="center" wrapText="1"/>
    </xf>
    <xf numFmtId="49" fontId="3" fillId="3" borderId="52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50" xfId="0" applyNumberFormat="1" applyFont="1" applyFill="1" applyBorder="1" applyAlignment="1">
      <alignment horizontal="left" vertical="center" wrapText="1"/>
    </xf>
    <xf numFmtId="49" fontId="2" fillId="2" borderId="52" xfId="0" applyNumberFormat="1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horizontal="left" vertical="center" wrapText="1"/>
    </xf>
    <xf numFmtId="49" fontId="2" fillId="2" borderId="43" xfId="0" applyNumberFormat="1" applyFont="1" applyFill="1" applyBorder="1" applyAlignment="1">
      <alignment horizontal="left" vertical="center" wrapText="1"/>
    </xf>
    <xf numFmtId="49" fontId="2" fillId="2" borderId="44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38" xfId="0" applyNumberFormat="1" applyFont="1" applyFill="1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9" fontId="5" fillId="9" borderId="53" xfId="0" applyNumberFormat="1" applyFont="1" applyFill="1" applyBorder="1" applyAlignment="1">
      <alignment horizontal="center" vertical="center" wrapText="1"/>
    </xf>
    <xf numFmtId="49" fontId="5" fillId="9" borderId="43" xfId="0" applyNumberFormat="1" applyFont="1" applyFill="1" applyBorder="1" applyAlignment="1">
      <alignment horizontal="center" vertical="center" wrapText="1"/>
    </xf>
    <xf numFmtId="49" fontId="5" fillId="9" borderId="54" xfId="0" applyNumberFormat="1" applyFont="1" applyFill="1" applyBorder="1" applyAlignment="1">
      <alignment horizontal="center" vertical="center" wrapText="1"/>
    </xf>
    <xf numFmtId="49" fontId="5" fillId="9" borderId="34" xfId="0" applyNumberFormat="1" applyFont="1" applyFill="1" applyBorder="1" applyAlignment="1">
      <alignment horizontal="center" vertical="center" wrapText="1"/>
    </xf>
    <xf numFmtId="49" fontId="5" fillId="9" borderId="35" xfId="0" applyNumberFormat="1" applyFont="1" applyFill="1" applyBorder="1" applyAlignment="1">
      <alignment horizontal="center" vertical="center" wrapText="1"/>
    </xf>
    <xf numFmtId="49" fontId="5" fillId="9" borderId="3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876300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B41" sqref="B41:F41"/>
    </sheetView>
  </sheetViews>
  <sheetFormatPr baseColWidth="10" defaultColWidth="10.85546875" defaultRowHeight="11.25" customHeight="1" x14ac:dyDescent="0.25"/>
  <cols>
    <col min="1" max="1" width="4.42578125" style="18" customWidth="1"/>
    <col min="2" max="2" width="16" style="18" customWidth="1"/>
    <col min="3" max="3" width="17.5703125" style="18" customWidth="1"/>
    <col min="4" max="4" width="9.42578125" style="18" customWidth="1"/>
    <col min="5" max="5" width="16.5703125" style="18" customWidth="1"/>
    <col min="6" max="6" width="11" style="18" customWidth="1"/>
    <col min="7" max="7" width="15.7109375" style="18" customWidth="1"/>
    <col min="8" max="255" width="10.85546875" style="18" customWidth="1"/>
    <col min="256" max="16384" width="10.85546875" style="19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20"/>
      <c r="C8" s="21"/>
      <c r="D8" s="17"/>
      <c r="E8" s="21"/>
      <c r="F8" s="21"/>
      <c r="G8" s="21"/>
    </row>
    <row r="9" spans="1:7" x14ac:dyDescent="0.25">
      <c r="A9" s="22"/>
      <c r="B9" s="6" t="s">
        <v>0</v>
      </c>
      <c r="C9" s="2" t="s">
        <v>90</v>
      </c>
      <c r="D9" s="23"/>
      <c r="E9" s="137" t="s">
        <v>74</v>
      </c>
      <c r="F9" s="138"/>
      <c r="G9" s="24">
        <v>12500</v>
      </c>
    </row>
    <row r="10" spans="1:7" x14ac:dyDescent="0.25">
      <c r="A10" s="22"/>
      <c r="B10" s="1" t="s">
        <v>1</v>
      </c>
      <c r="C10" s="2" t="s">
        <v>91</v>
      </c>
      <c r="D10" s="23"/>
      <c r="E10" s="120" t="s">
        <v>2</v>
      </c>
      <c r="F10" s="121"/>
      <c r="G10" s="2" t="s">
        <v>82</v>
      </c>
    </row>
    <row r="11" spans="1:7" x14ac:dyDescent="0.25">
      <c r="A11" s="22"/>
      <c r="B11" s="1" t="s">
        <v>3</v>
      </c>
      <c r="C11" s="2" t="s">
        <v>70</v>
      </c>
      <c r="D11" s="23"/>
      <c r="E11" s="120" t="s">
        <v>75</v>
      </c>
      <c r="F11" s="121"/>
      <c r="G11" s="39">
        <v>280</v>
      </c>
    </row>
    <row r="12" spans="1:7" ht="11.25" customHeight="1" x14ac:dyDescent="0.25">
      <c r="A12" s="22"/>
      <c r="B12" s="1" t="s">
        <v>4</v>
      </c>
      <c r="C12" s="2" t="s">
        <v>58</v>
      </c>
      <c r="D12" s="23"/>
      <c r="E12" s="139" t="s">
        <v>5</v>
      </c>
      <c r="F12" s="140"/>
      <c r="G12" s="11">
        <f>(G9*G11)</f>
        <v>3500000</v>
      </c>
    </row>
    <row r="13" spans="1:7" x14ac:dyDescent="0.25">
      <c r="A13" s="22"/>
      <c r="B13" s="1" t="s">
        <v>6</v>
      </c>
      <c r="C13" s="2" t="s">
        <v>59</v>
      </c>
      <c r="D13" s="23"/>
      <c r="E13" s="120" t="s">
        <v>7</v>
      </c>
      <c r="F13" s="121"/>
      <c r="G13" s="2" t="s">
        <v>61</v>
      </c>
    </row>
    <row r="14" spans="1:7" ht="21.75" customHeight="1" x14ac:dyDescent="0.25">
      <c r="A14" s="22"/>
      <c r="B14" s="1" t="s">
        <v>8</v>
      </c>
      <c r="C14" s="78" t="s">
        <v>60</v>
      </c>
      <c r="D14" s="23"/>
      <c r="E14" s="120" t="s">
        <v>9</v>
      </c>
      <c r="F14" s="121"/>
      <c r="G14" s="2" t="s">
        <v>89</v>
      </c>
    </row>
    <row r="15" spans="1:7" ht="25.5" customHeight="1" x14ac:dyDescent="0.25">
      <c r="A15" s="22"/>
      <c r="B15" s="1" t="s">
        <v>10</v>
      </c>
      <c r="C15" s="25">
        <v>44228</v>
      </c>
      <c r="D15" s="23"/>
      <c r="E15" s="120" t="s">
        <v>11</v>
      </c>
      <c r="F15" s="121"/>
      <c r="G15" s="2" t="s">
        <v>92</v>
      </c>
    </row>
    <row r="16" spans="1:7" ht="12" customHeight="1" x14ac:dyDescent="0.25">
      <c r="A16" s="17"/>
      <c r="B16" s="7"/>
      <c r="C16" s="26"/>
      <c r="D16" s="21"/>
      <c r="E16" s="27"/>
      <c r="F16" s="27"/>
      <c r="G16" s="8"/>
    </row>
    <row r="17" spans="1:7" ht="12" customHeight="1" x14ac:dyDescent="0.25">
      <c r="A17" s="28"/>
      <c r="B17" s="122" t="s">
        <v>12</v>
      </c>
      <c r="C17" s="123"/>
      <c r="D17" s="123"/>
      <c r="E17" s="123"/>
      <c r="F17" s="123"/>
      <c r="G17" s="123"/>
    </row>
    <row r="18" spans="1:7" ht="12" customHeight="1" x14ac:dyDescent="0.25">
      <c r="A18" s="17"/>
      <c r="B18" s="29"/>
      <c r="C18" s="30"/>
      <c r="D18" s="30"/>
      <c r="E18" s="30"/>
      <c r="F18" s="31"/>
      <c r="G18" s="31"/>
    </row>
    <row r="19" spans="1:7" ht="12" customHeight="1" x14ac:dyDescent="0.25">
      <c r="A19" s="22"/>
      <c r="B19" s="128" t="s">
        <v>13</v>
      </c>
      <c r="C19" s="129"/>
      <c r="D19" s="129"/>
      <c r="E19" s="129"/>
      <c r="F19" s="129"/>
      <c r="G19" s="130"/>
    </row>
    <row r="20" spans="1:7" ht="24" customHeight="1" x14ac:dyDescent="0.25">
      <c r="A20" s="28"/>
      <c r="B20" s="9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</row>
    <row r="21" spans="1:7" x14ac:dyDescent="0.25">
      <c r="A21" s="28"/>
      <c r="B21" s="12" t="s">
        <v>76</v>
      </c>
      <c r="C21" s="3" t="s">
        <v>20</v>
      </c>
      <c r="D21" s="4">
        <v>3</v>
      </c>
      <c r="E21" s="12" t="s">
        <v>84</v>
      </c>
      <c r="F21" s="11">
        <v>15000</v>
      </c>
      <c r="G21" s="11">
        <f>(D21*F21)</f>
        <v>45000</v>
      </c>
    </row>
    <row r="22" spans="1:7" x14ac:dyDescent="0.25">
      <c r="A22" s="28"/>
      <c r="B22" s="12" t="s">
        <v>68</v>
      </c>
      <c r="C22" s="3" t="s">
        <v>20</v>
      </c>
      <c r="D22" s="4">
        <v>3</v>
      </c>
      <c r="E22" s="12" t="s">
        <v>93</v>
      </c>
      <c r="F22" s="11">
        <v>15000</v>
      </c>
      <c r="G22" s="11">
        <f t="shared" ref="G22:G25" si="0">(D22*F22)</f>
        <v>45000</v>
      </c>
    </row>
    <row r="23" spans="1:7" ht="22.5" x14ac:dyDescent="0.25">
      <c r="A23" s="28"/>
      <c r="B23" s="12" t="s">
        <v>81</v>
      </c>
      <c r="C23" s="3" t="s">
        <v>20</v>
      </c>
      <c r="D23" s="4">
        <v>1</v>
      </c>
      <c r="E23" s="12" t="s">
        <v>84</v>
      </c>
      <c r="F23" s="11">
        <v>15000</v>
      </c>
      <c r="G23" s="11">
        <f t="shared" si="0"/>
        <v>15000</v>
      </c>
    </row>
    <row r="24" spans="1:7" ht="22.5" x14ac:dyDescent="0.25">
      <c r="A24" s="28"/>
      <c r="B24" s="12" t="s">
        <v>66</v>
      </c>
      <c r="C24" s="3" t="s">
        <v>20</v>
      </c>
      <c r="D24" s="4">
        <v>2</v>
      </c>
      <c r="E24" s="12" t="s">
        <v>94</v>
      </c>
      <c r="F24" s="11">
        <v>15000</v>
      </c>
      <c r="G24" s="11">
        <f t="shared" si="0"/>
        <v>30000</v>
      </c>
    </row>
    <row r="25" spans="1:7" x14ac:dyDescent="0.25">
      <c r="A25" s="28"/>
      <c r="B25" s="16" t="s">
        <v>67</v>
      </c>
      <c r="C25" s="3" t="s">
        <v>65</v>
      </c>
      <c r="D25" s="4">
        <v>12500</v>
      </c>
      <c r="E25" s="16" t="s">
        <v>89</v>
      </c>
      <c r="F25" s="11">
        <v>50</v>
      </c>
      <c r="G25" s="11">
        <f t="shared" si="0"/>
        <v>625000</v>
      </c>
    </row>
    <row r="26" spans="1:7" ht="12.75" customHeight="1" x14ac:dyDescent="0.25">
      <c r="A26" s="28"/>
      <c r="B26" s="131" t="s">
        <v>21</v>
      </c>
      <c r="C26" s="132"/>
      <c r="D26" s="132"/>
      <c r="E26" s="132"/>
      <c r="F26" s="133"/>
      <c r="G26" s="32">
        <f>SUM(G21:G25)</f>
        <v>760000</v>
      </c>
    </row>
    <row r="27" spans="1:7" ht="12" customHeight="1" x14ac:dyDescent="0.25">
      <c r="A27" s="17"/>
      <c r="B27" s="29"/>
      <c r="C27" s="31"/>
      <c r="D27" s="31"/>
      <c r="E27" s="31"/>
      <c r="F27" s="33"/>
      <c r="G27" s="33"/>
    </row>
    <row r="28" spans="1:7" ht="12" customHeight="1" x14ac:dyDescent="0.25">
      <c r="A28" s="22"/>
      <c r="B28" s="105" t="s">
        <v>22</v>
      </c>
      <c r="C28" s="106"/>
      <c r="D28" s="106"/>
      <c r="E28" s="106"/>
      <c r="F28" s="106"/>
      <c r="G28" s="107"/>
    </row>
    <row r="29" spans="1:7" ht="24" customHeight="1" x14ac:dyDescent="0.25">
      <c r="A29" s="22"/>
      <c r="B29" s="13" t="s">
        <v>14</v>
      </c>
      <c r="C29" s="13" t="s">
        <v>15</v>
      </c>
      <c r="D29" s="13" t="s">
        <v>16</v>
      </c>
      <c r="E29" s="13" t="s">
        <v>17</v>
      </c>
      <c r="F29" s="13" t="s">
        <v>18</v>
      </c>
      <c r="G29" s="13" t="s">
        <v>19</v>
      </c>
    </row>
    <row r="30" spans="1:7" x14ac:dyDescent="0.25">
      <c r="A30" s="41"/>
      <c r="B30" s="75"/>
      <c r="C30" s="76"/>
      <c r="D30" s="76"/>
      <c r="E30" s="77"/>
      <c r="F30" s="73"/>
      <c r="G30" s="73"/>
    </row>
    <row r="31" spans="1:7" ht="12" customHeight="1" x14ac:dyDescent="0.25">
      <c r="A31" s="22"/>
      <c r="B31" s="102" t="s">
        <v>23</v>
      </c>
      <c r="C31" s="103"/>
      <c r="D31" s="103"/>
      <c r="E31" s="103"/>
      <c r="F31" s="104"/>
      <c r="G31" s="74">
        <f>SUM(G30:G30)</f>
        <v>0</v>
      </c>
    </row>
    <row r="32" spans="1:7" ht="12" customHeight="1" x14ac:dyDescent="0.25">
      <c r="A32" s="17"/>
      <c r="B32" s="35"/>
      <c r="C32" s="36"/>
      <c r="D32" s="36"/>
      <c r="E32" s="36"/>
      <c r="F32" s="37"/>
      <c r="G32" s="37"/>
    </row>
    <row r="33" spans="1:11" ht="12" customHeight="1" x14ac:dyDescent="0.25">
      <c r="A33" s="22"/>
      <c r="B33" s="105" t="s">
        <v>24</v>
      </c>
      <c r="C33" s="106"/>
      <c r="D33" s="106"/>
      <c r="E33" s="106"/>
      <c r="F33" s="106"/>
      <c r="G33" s="107"/>
    </row>
    <row r="34" spans="1:11" ht="24" customHeight="1" x14ac:dyDescent="0.25">
      <c r="A34" s="22"/>
      <c r="B34" s="10" t="s">
        <v>14</v>
      </c>
      <c r="C34" s="10" t="s">
        <v>15</v>
      </c>
      <c r="D34" s="10" t="s">
        <v>16</v>
      </c>
      <c r="E34" s="10" t="s">
        <v>17</v>
      </c>
      <c r="F34" s="10" t="s">
        <v>18</v>
      </c>
      <c r="G34" s="10" t="s">
        <v>19</v>
      </c>
    </row>
    <row r="35" spans="1:11" ht="12.75" customHeight="1" x14ac:dyDescent="0.25">
      <c r="A35" s="28"/>
      <c r="B35" s="80" t="s">
        <v>63</v>
      </c>
      <c r="C35" s="3" t="s">
        <v>25</v>
      </c>
      <c r="D35" s="4">
        <v>0.125</v>
      </c>
      <c r="E35" s="5" t="s">
        <v>78</v>
      </c>
      <c r="F35" s="11">
        <v>400000</v>
      </c>
      <c r="G35" s="11">
        <f>F35*D35</f>
        <v>50000</v>
      </c>
    </row>
    <row r="36" spans="1:11" ht="12.75" customHeight="1" x14ac:dyDescent="0.25">
      <c r="A36" s="28"/>
      <c r="B36" s="80" t="s">
        <v>64</v>
      </c>
      <c r="C36" s="3" t="s">
        <v>25</v>
      </c>
      <c r="D36" s="4">
        <v>0.125</v>
      </c>
      <c r="E36" s="5" t="s">
        <v>78</v>
      </c>
      <c r="F36" s="11">
        <v>320000</v>
      </c>
      <c r="G36" s="11">
        <f t="shared" ref="G36:G40" si="1">F36*D36</f>
        <v>40000</v>
      </c>
    </row>
    <row r="37" spans="1:11" ht="33.75" x14ac:dyDescent="0.25">
      <c r="A37" s="28"/>
      <c r="B37" s="80" t="s">
        <v>95</v>
      </c>
      <c r="C37" s="3" t="s">
        <v>25</v>
      </c>
      <c r="D37" s="4">
        <v>0.25</v>
      </c>
      <c r="E37" s="5" t="s">
        <v>78</v>
      </c>
      <c r="F37" s="11">
        <v>280000</v>
      </c>
      <c r="G37" s="11">
        <f t="shared" si="1"/>
        <v>70000</v>
      </c>
    </row>
    <row r="38" spans="1:11" x14ac:dyDescent="0.25">
      <c r="A38" s="28"/>
      <c r="B38" s="80" t="s">
        <v>96</v>
      </c>
      <c r="C38" s="3" t="s">
        <v>25</v>
      </c>
      <c r="D38" s="4">
        <v>0.125</v>
      </c>
      <c r="E38" s="5" t="s">
        <v>97</v>
      </c>
      <c r="F38" s="11">
        <v>48000</v>
      </c>
      <c r="G38" s="11">
        <f t="shared" si="1"/>
        <v>6000</v>
      </c>
    </row>
    <row r="39" spans="1:11" x14ac:dyDescent="0.25">
      <c r="A39" s="28"/>
      <c r="B39" s="80" t="s">
        <v>98</v>
      </c>
      <c r="C39" s="3" t="s">
        <v>25</v>
      </c>
      <c r="D39" s="4">
        <v>0.25</v>
      </c>
      <c r="E39" s="5" t="s">
        <v>77</v>
      </c>
      <c r="F39" s="11">
        <v>160000</v>
      </c>
      <c r="G39" s="11">
        <f t="shared" si="1"/>
        <v>40000</v>
      </c>
    </row>
    <row r="40" spans="1:11" ht="22.5" x14ac:dyDescent="0.25">
      <c r="A40" s="28"/>
      <c r="B40" s="80" t="s">
        <v>83</v>
      </c>
      <c r="C40" s="3" t="s">
        <v>25</v>
      </c>
      <c r="D40" s="4">
        <v>0.125</v>
      </c>
      <c r="E40" s="5" t="s">
        <v>77</v>
      </c>
      <c r="F40" s="11">
        <v>120000</v>
      </c>
      <c r="G40" s="11">
        <f t="shared" si="1"/>
        <v>15000</v>
      </c>
    </row>
    <row r="41" spans="1:11" x14ac:dyDescent="0.25">
      <c r="A41" s="22"/>
      <c r="B41" s="134" t="s">
        <v>26</v>
      </c>
      <c r="C41" s="135"/>
      <c r="D41" s="135"/>
      <c r="E41" s="135"/>
      <c r="F41" s="136"/>
      <c r="G41" s="34">
        <f>SUM(G35:G40)</f>
        <v>221000</v>
      </c>
    </row>
    <row r="42" spans="1:11" ht="12" customHeight="1" x14ac:dyDescent="0.25">
      <c r="A42" s="17"/>
      <c r="B42" s="35"/>
      <c r="C42" s="36"/>
      <c r="D42" s="36"/>
      <c r="E42" s="36"/>
      <c r="F42" s="37"/>
      <c r="G42" s="37"/>
    </row>
    <row r="43" spans="1:11" ht="12" customHeight="1" x14ac:dyDescent="0.25">
      <c r="A43" s="22"/>
      <c r="B43" s="105" t="s">
        <v>27</v>
      </c>
      <c r="C43" s="106"/>
      <c r="D43" s="106"/>
      <c r="E43" s="106"/>
      <c r="F43" s="106"/>
      <c r="G43" s="107"/>
    </row>
    <row r="44" spans="1:11" ht="24" customHeight="1" x14ac:dyDescent="0.25">
      <c r="A44" s="22"/>
      <c r="B44" s="10" t="s">
        <v>28</v>
      </c>
      <c r="C44" s="10" t="s">
        <v>29</v>
      </c>
      <c r="D44" s="10" t="s">
        <v>30</v>
      </c>
      <c r="E44" s="10" t="s">
        <v>17</v>
      </c>
      <c r="F44" s="10" t="s">
        <v>18</v>
      </c>
      <c r="G44" s="10" t="s">
        <v>19</v>
      </c>
      <c r="K44" s="38"/>
    </row>
    <row r="45" spans="1:11" ht="12.75" customHeight="1" x14ac:dyDescent="0.25">
      <c r="A45" s="28"/>
      <c r="B45" s="124" t="s">
        <v>87</v>
      </c>
      <c r="C45" s="125"/>
      <c r="D45" s="125"/>
      <c r="E45" s="125"/>
      <c r="F45" s="125"/>
      <c r="G45" s="126"/>
      <c r="K45" s="38"/>
    </row>
    <row r="46" spans="1:11" x14ac:dyDescent="0.25">
      <c r="A46" s="28"/>
      <c r="B46" s="81" t="s">
        <v>87</v>
      </c>
      <c r="C46" s="82" t="s">
        <v>65</v>
      </c>
      <c r="D46" s="83">
        <v>75</v>
      </c>
      <c r="E46" s="84" t="s">
        <v>84</v>
      </c>
      <c r="F46" s="85">
        <v>6790</v>
      </c>
      <c r="G46" s="85">
        <f>(D46*F46)</f>
        <v>509250</v>
      </c>
    </row>
    <row r="47" spans="1:11" ht="12.75" customHeight="1" x14ac:dyDescent="0.25">
      <c r="A47" s="28"/>
      <c r="B47" s="96" t="s">
        <v>31</v>
      </c>
      <c r="C47" s="97"/>
      <c r="D47" s="97"/>
      <c r="E47" s="97"/>
      <c r="F47" s="97"/>
      <c r="G47" s="98"/>
    </row>
    <row r="48" spans="1:11" x14ac:dyDescent="0.25">
      <c r="A48" s="41"/>
      <c r="B48" s="86" t="s">
        <v>109</v>
      </c>
      <c r="C48" s="87" t="s">
        <v>65</v>
      </c>
      <c r="D48" s="88">
        <v>300</v>
      </c>
      <c r="E48" s="89" t="s">
        <v>84</v>
      </c>
      <c r="F48" s="90">
        <v>477</v>
      </c>
      <c r="G48" s="90">
        <f>(D48*F48)</f>
        <v>143100</v>
      </c>
    </row>
    <row r="49" spans="1:7" ht="12.75" customHeight="1" x14ac:dyDescent="0.25">
      <c r="A49" s="41"/>
      <c r="B49" s="127" t="s">
        <v>69</v>
      </c>
      <c r="C49" s="127"/>
      <c r="D49" s="127"/>
      <c r="E49" s="127"/>
      <c r="F49" s="127"/>
      <c r="G49" s="127"/>
    </row>
    <row r="50" spans="1:7" ht="12.75" customHeight="1" x14ac:dyDescent="0.25">
      <c r="A50" s="28"/>
      <c r="B50" s="91" t="s">
        <v>72</v>
      </c>
      <c r="C50" s="92" t="s">
        <v>65</v>
      </c>
      <c r="D50" s="93">
        <v>1</v>
      </c>
      <c r="E50" s="94" t="s">
        <v>71</v>
      </c>
      <c r="F50" s="95">
        <v>17500</v>
      </c>
      <c r="G50" s="95">
        <f>D50*F50</f>
        <v>17500</v>
      </c>
    </row>
    <row r="51" spans="1:7" ht="12.75" customHeight="1" x14ac:dyDescent="0.25">
      <c r="A51" s="28"/>
      <c r="B51" s="81" t="s">
        <v>101</v>
      </c>
      <c r="C51" s="82" t="s">
        <v>65</v>
      </c>
      <c r="D51" s="83">
        <v>2</v>
      </c>
      <c r="E51" s="84" t="s">
        <v>71</v>
      </c>
      <c r="F51" s="85">
        <v>3881</v>
      </c>
      <c r="G51" s="85">
        <f>D51*F51</f>
        <v>7762</v>
      </c>
    </row>
    <row r="52" spans="1:7" ht="12.75" customHeight="1" x14ac:dyDescent="0.25">
      <c r="A52" s="28"/>
      <c r="B52" s="96" t="s">
        <v>32</v>
      </c>
      <c r="C52" s="97"/>
      <c r="D52" s="97"/>
      <c r="E52" s="97"/>
      <c r="F52" s="97"/>
      <c r="G52" s="98"/>
    </row>
    <row r="53" spans="1:7" x14ac:dyDescent="0.25">
      <c r="A53" s="41"/>
      <c r="B53" s="86" t="s">
        <v>108</v>
      </c>
      <c r="C53" s="87" t="s">
        <v>85</v>
      </c>
      <c r="D53" s="88">
        <v>2</v>
      </c>
      <c r="E53" s="89" t="s">
        <v>102</v>
      </c>
      <c r="F53" s="90">
        <v>24900</v>
      </c>
      <c r="G53" s="90">
        <f>D53*F53</f>
        <v>49800</v>
      </c>
    </row>
    <row r="54" spans="1:7" ht="13.5" customHeight="1" x14ac:dyDescent="0.25">
      <c r="A54" s="22"/>
      <c r="B54" s="102" t="s">
        <v>33</v>
      </c>
      <c r="C54" s="103"/>
      <c r="D54" s="103"/>
      <c r="E54" s="103"/>
      <c r="F54" s="104"/>
      <c r="G54" s="74">
        <f>SUM(G45:G53)</f>
        <v>727412</v>
      </c>
    </row>
    <row r="55" spans="1:7" ht="12" customHeight="1" x14ac:dyDescent="0.25">
      <c r="A55" s="17"/>
      <c r="B55" s="35"/>
      <c r="C55" s="36"/>
      <c r="D55" s="36"/>
      <c r="E55" s="40"/>
      <c r="F55" s="37"/>
      <c r="G55" s="37"/>
    </row>
    <row r="56" spans="1:7" ht="12" customHeight="1" x14ac:dyDescent="0.25">
      <c r="A56" s="22"/>
      <c r="B56" s="105" t="s">
        <v>34</v>
      </c>
      <c r="C56" s="106"/>
      <c r="D56" s="106"/>
      <c r="E56" s="106"/>
      <c r="F56" s="106"/>
      <c r="G56" s="107"/>
    </row>
    <row r="57" spans="1:7" ht="24" customHeight="1" x14ac:dyDescent="0.25">
      <c r="A57" s="22"/>
      <c r="B57" s="13" t="s">
        <v>35</v>
      </c>
      <c r="C57" s="13" t="s">
        <v>29</v>
      </c>
      <c r="D57" s="13" t="s">
        <v>30</v>
      </c>
      <c r="E57" s="13" t="s">
        <v>17</v>
      </c>
      <c r="F57" s="13" t="s">
        <v>18</v>
      </c>
      <c r="G57" s="13" t="s">
        <v>19</v>
      </c>
    </row>
    <row r="58" spans="1:7" x14ac:dyDescent="0.25">
      <c r="A58" s="41"/>
      <c r="B58" s="42" t="s">
        <v>99</v>
      </c>
      <c r="C58" s="14" t="s">
        <v>80</v>
      </c>
      <c r="D58" s="15">
        <v>2</v>
      </c>
      <c r="E58" s="42" t="s">
        <v>94</v>
      </c>
      <c r="F58" s="79">
        <v>10000</v>
      </c>
      <c r="G58" s="79">
        <f>D58*F58</f>
        <v>20000</v>
      </c>
    </row>
    <row r="59" spans="1:7" x14ac:dyDescent="0.25">
      <c r="A59" s="41"/>
      <c r="B59" s="42" t="s">
        <v>100</v>
      </c>
      <c r="C59" s="14" t="s">
        <v>88</v>
      </c>
      <c r="D59" s="15">
        <v>2</v>
      </c>
      <c r="E59" s="42" t="s">
        <v>89</v>
      </c>
      <c r="F59" s="79">
        <v>10000</v>
      </c>
      <c r="G59" s="79">
        <f t="shared" ref="G59:G62" si="2">D59*F59</f>
        <v>20000</v>
      </c>
    </row>
    <row r="60" spans="1:7" x14ac:dyDescent="0.25">
      <c r="A60" s="41"/>
      <c r="B60" s="42" t="s">
        <v>79</v>
      </c>
      <c r="C60" s="14" t="s">
        <v>88</v>
      </c>
      <c r="D60" s="15">
        <v>500</v>
      </c>
      <c r="E60" s="42" t="s">
        <v>89</v>
      </c>
      <c r="F60" s="79">
        <v>179</v>
      </c>
      <c r="G60" s="79">
        <f t="shared" si="2"/>
        <v>89500</v>
      </c>
    </row>
    <row r="61" spans="1:7" x14ac:dyDescent="0.25">
      <c r="A61" s="41"/>
      <c r="B61" s="42" t="s">
        <v>103</v>
      </c>
      <c r="C61" s="14" t="s">
        <v>88</v>
      </c>
      <c r="D61" s="15">
        <v>1</v>
      </c>
      <c r="E61" s="42" t="s">
        <v>89</v>
      </c>
      <c r="F61" s="79">
        <v>6490</v>
      </c>
      <c r="G61" s="79">
        <f t="shared" si="2"/>
        <v>6490</v>
      </c>
    </row>
    <row r="62" spans="1:7" ht="22.5" x14ac:dyDescent="0.25">
      <c r="A62" s="41"/>
      <c r="B62" s="42" t="s">
        <v>104</v>
      </c>
      <c r="C62" s="14" t="s">
        <v>88</v>
      </c>
      <c r="D62" s="15">
        <v>1</v>
      </c>
      <c r="E62" s="42" t="s">
        <v>105</v>
      </c>
      <c r="F62" s="79">
        <v>45000</v>
      </c>
      <c r="G62" s="79">
        <f t="shared" si="2"/>
        <v>45000</v>
      </c>
    </row>
    <row r="63" spans="1:7" ht="13.5" customHeight="1" x14ac:dyDescent="0.25">
      <c r="A63" s="22"/>
      <c r="B63" s="102" t="s">
        <v>36</v>
      </c>
      <c r="C63" s="103"/>
      <c r="D63" s="103"/>
      <c r="E63" s="103"/>
      <c r="F63" s="104"/>
      <c r="G63" s="43">
        <f>SUM(G58:G62)</f>
        <v>180990</v>
      </c>
    </row>
    <row r="64" spans="1:7" ht="12" customHeight="1" x14ac:dyDescent="0.25">
      <c r="A64" s="17"/>
      <c r="B64" s="44"/>
      <c r="C64" s="44"/>
      <c r="D64" s="44"/>
      <c r="E64" s="44"/>
      <c r="F64" s="45"/>
      <c r="G64" s="45"/>
    </row>
    <row r="65" spans="1:7" x14ac:dyDescent="0.25">
      <c r="A65" s="41"/>
      <c r="B65" s="108" t="s">
        <v>37</v>
      </c>
      <c r="C65" s="109"/>
      <c r="D65" s="109"/>
      <c r="E65" s="109"/>
      <c r="F65" s="110"/>
      <c r="G65" s="46">
        <f>G26+G41+G54+G63</f>
        <v>1889402</v>
      </c>
    </row>
    <row r="66" spans="1:7" ht="12" customHeight="1" x14ac:dyDescent="0.25">
      <c r="A66" s="41"/>
      <c r="B66" s="111" t="s">
        <v>38</v>
      </c>
      <c r="C66" s="112"/>
      <c r="D66" s="112"/>
      <c r="E66" s="112"/>
      <c r="F66" s="113"/>
      <c r="G66" s="47">
        <f>G65*0.05</f>
        <v>94470.1</v>
      </c>
    </row>
    <row r="67" spans="1:7" ht="12" customHeight="1" x14ac:dyDescent="0.25">
      <c r="A67" s="41"/>
      <c r="B67" s="114" t="s">
        <v>39</v>
      </c>
      <c r="C67" s="115"/>
      <c r="D67" s="115"/>
      <c r="E67" s="115"/>
      <c r="F67" s="116"/>
      <c r="G67" s="48">
        <f>G66+G65</f>
        <v>1983872.1</v>
      </c>
    </row>
    <row r="68" spans="1:7" ht="12" customHeight="1" x14ac:dyDescent="0.25">
      <c r="A68" s="41"/>
      <c r="B68" s="111" t="s">
        <v>40</v>
      </c>
      <c r="C68" s="112"/>
      <c r="D68" s="112"/>
      <c r="E68" s="112"/>
      <c r="F68" s="113"/>
      <c r="G68" s="47">
        <f>G12</f>
        <v>3500000</v>
      </c>
    </row>
    <row r="69" spans="1:7" x14ac:dyDescent="0.25">
      <c r="A69" s="41"/>
      <c r="B69" s="117" t="s">
        <v>41</v>
      </c>
      <c r="C69" s="118"/>
      <c r="D69" s="118"/>
      <c r="E69" s="118"/>
      <c r="F69" s="119"/>
      <c r="G69" s="49">
        <f>G68-G67</f>
        <v>1516127.9</v>
      </c>
    </row>
    <row r="70" spans="1:7" ht="12" customHeight="1" x14ac:dyDescent="0.25">
      <c r="A70" s="41"/>
      <c r="B70" s="50" t="s">
        <v>42</v>
      </c>
      <c r="C70" s="51"/>
      <c r="D70" s="51"/>
      <c r="E70" s="51"/>
      <c r="F70" s="51"/>
      <c r="G70" s="52"/>
    </row>
    <row r="71" spans="1:7" ht="12.75" customHeight="1" thickBot="1" x14ac:dyDescent="0.3">
      <c r="A71" s="41"/>
      <c r="B71" s="53"/>
      <c r="C71" s="51"/>
      <c r="D71" s="51"/>
      <c r="E71" s="51"/>
      <c r="F71" s="51"/>
      <c r="G71" s="52"/>
    </row>
    <row r="72" spans="1:7" ht="15" customHeight="1" x14ac:dyDescent="0.25">
      <c r="A72" s="41"/>
      <c r="B72" s="144" t="s">
        <v>62</v>
      </c>
      <c r="C72" s="145"/>
      <c r="D72" s="145"/>
      <c r="E72" s="145"/>
      <c r="F72" s="146"/>
      <c r="G72" s="52"/>
    </row>
    <row r="73" spans="1:7" x14ac:dyDescent="0.25">
      <c r="A73" s="41"/>
      <c r="B73" s="99" t="s">
        <v>43</v>
      </c>
      <c r="C73" s="100"/>
      <c r="D73" s="100"/>
      <c r="E73" s="100"/>
      <c r="F73" s="101"/>
      <c r="G73" s="52"/>
    </row>
    <row r="74" spans="1:7" x14ac:dyDescent="0.25">
      <c r="A74" s="41"/>
      <c r="B74" s="99" t="s">
        <v>44</v>
      </c>
      <c r="C74" s="100"/>
      <c r="D74" s="100"/>
      <c r="E74" s="100"/>
      <c r="F74" s="101"/>
      <c r="G74" s="52"/>
    </row>
    <row r="75" spans="1:7" ht="27.75" customHeight="1" x14ac:dyDescent="0.25">
      <c r="A75" s="41"/>
      <c r="B75" s="99" t="s">
        <v>45</v>
      </c>
      <c r="C75" s="100"/>
      <c r="D75" s="100"/>
      <c r="E75" s="100"/>
      <c r="F75" s="101"/>
      <c r="G75" s="52"/>
    </row>
    <row r="76" spans="1:7" x14ac:dyDescent="0.25">
      <c r="A76" s="41"/>
      <c r="B76" s="99" t="s">
        <v>46</v>
      </c>
      <c r="C76" s="100"/>
      <c r="D76" s="100"/>
      <c r="E76" s="100"/>
      <c r="F76" s="101"/>
      <c r="G76" s="52"/>
    </row>
    <row r="77" spans="1:7" ht="20.25" customHeight="1" x14ac:dyDescent="0.25">
      <c r="A77" s="41"/>
      <c r="B77" s="99" t="s">
        <v>47</v>
      </c>
      <c r="C77" s="100"/>
      <c r="D77" s="100"/>
      <c r="E77" s="100"/>
      <c r="F77" s="101"/>
      <c r="G77" s="52"/>
    </row>
    <row r="78" spans="1:7" ht="12" thickBot="1" x14ac:dyDescent="0.3">
      <c r="A78" s="41"/>
      <c r="B78" s="141" t="s">
        <v>48</v>
      </c>
      <c r="C78" s="142"/>
      <c r="D78" s="142"/>
      <c r="E78" s="142"/>
      <c r="F78" s="143"/>
      <c r="G78" s="52"/>
    </row>
    <row r="79" spans="1:7" ht="12.75" customHeight="1" x14ac:dyDescent="0.25">
      <c r="A79" s="41"/>
      <c r="B79" s="53"/>
      <c r="C79" s="53"/>
      <c r="D79" s="53"/>
      <c r="E79" s="53"/>
      <c r="F79" s="53"/>
      <c r="G79" s="52"/>
    </row>
    <row r="80" spans="1:7" ht="15" customHeight="1" thickBot="1" x14ac:dyDescent="0.3">
      <c r="A80" s="41"/>
      <c r="B80" s="151" t="s">
        <v>49</v>
      </c>
      <c r="C80" s="152"/>
      <c r="D80" s="153"/>
      <c r="E80" s="54"/>
      <c r="F80" s="54"/>
      <c r="G80" s="52"/>
    </row>
    <row r="81" spans="1:7" ht="12" customHeight="1" x14ac:dyDescent="0.25">
      <c r="A81" s="41"/>
      <c r="B81" s="55" t="s">
        <v>35</v>
      </c>
      <c r="C81" s="56" t="s">
        <v>110</v>
      </c>
      <c r="D81" s="57" t="s">
        <v>50</v>
      </c>
      <c r="E81" s="54"/>
      <c r="F81" s="54"/>
      <c r="G81" s="52"/>
    </row>
    <row r="82" spans="1:7" ht="12" customHeight="1" x14ac:dyDescent="0.25">
      <c r="A82" s="41"/>
      <c r="B82" s="58" t="s">
        <v>51</v>
      </c>
      <c r="C82" s="59">
        <f>G26</f>
        <v>760000</v>
      </c>
      <c r="D82" s="60">
        <f>(C82/C88)</f>
        <v>0.38308921225314874</v>
      </c>
      <c r="E82" s="54"/>
      <c r="F82" s="54"/>
      <c r="G82" s="52" t="s">
        <v>73</v>
      </c>
    </row>
    <row r="83" spans="1:7" ht="12" customHeight="1" x14ac:dyDescent="0.25">
      <c r="A83" s="41"/>
      <c r="B83" s="58" t="s">
        <v>52</v>
      </c>
      <c r="C83" s="59">
        <f>G31</f>
        <v>0</v>
      </c>
      <c r="D83" s="60">
        <v>0</v>
      </c>
      <c r="E83" s="54"/>
      <c r="F83" s="54"/>
      <c r="G83" s="52"/>
    </row>
    <row r="84" spans="1:7" ht="12" customHeight="1" x14ac:dyDescent="0.25">
      <c r="A84" s="41"/>
      <c r="B84" s="58" t="s">
        <v>53</v>
      </c>
      <c r="C84" s="59">
        <f>G41</f>
        <v>221000</v>
      </c>
      <c r="D84" s="60">
        <f>(C84/C88)</f>
        <v>0.11139831040519194</v>
      </c>
      <c r="E84" s="54"/>
      <c r="F84" s="54"/>
      <c r="G84" s="52"/>
    </row>
    <row r="85" spans="1:7" ht="12" customHeight="1" x14ac:dyDescent="0.25">
      <c r="A85" s="41"/>
      <c r="B85" s="58" t="s">
        <v>28</v>
      </c>
      <c r="C85" s="59">
        <f>G54</f>
        <v>727412</v>
      </c>
      <c r="D85" s="60">
        <f>(C85/C88)</f>
        <v>0.3666627500835361</v>
      </c>
      <c r="E85" s="54"/>
      <c r="F85" s="54"/>
      <c r="G85" s="52"/>
    </row>
    <row r="86" spans="1:7" ht="12" customHeight="1" x14ac:dyDescent="0.25">
      <c r="A86" s="41"/>
      <c r="B86" s="58" t="s">
        <v>54</v>
      </c>
      <c r="C86" s="59">
        <f>G63</f>
        <v>180990</v>
      </c>
      <c r="D86" s="60">
        <f>(C86/C88)</f>
        <v>9.1230679639075524E-2</v>
      </c>
      <c r="E86" s="61"/>
      <c r="F86" s="61"/>
      <c r="G86" s="52"/>
    </row>
    <row r="87" spans="1:7" ht="12" customHeight="1" x14ac:dyDescent="0.25">
      <c r="A87" s="41"/>
      <c r="B87" s="58" t="s">
        <v>55</v>
      </c>
      <c r="C87" s="59">
        <f>G66</f>
        <v>94470.1</v>
      </c>
      <c r="D87" s="60">
        <f>(C87/C88)</f>
        <v>4.7619047619047616E-2</v>
      </c>
      <c r="E87" s="61"/>
      <c r="F87" s="61"/>
      <c r="G87" s="52"/>
    </row>
    <row r="88" spans="1:7" ht="12.75" customHeight="1" thickBot="1" x14ac:dyDescent="0.3">
      <c r="A88" s="41"/>
      <c r="B88" s="62" t="s">
        <v>56</v>
      </c>
      <c r="C88" s="63">
        <f>SUM(C82:C87)</f>
        <v>1983872.1</v>
      </c>
      <c r="D88" s="64">
        <f>SUM(D82:D87)</f>
        <v>0.99999999999999978</v>
      </c>
      <c r="E88" s="61"/>
      <c r="F88" s="61"/>
      <c r="G88" s="52"/>
    </row>
    <row r="89" spans="1:7" ht="12" customHeight="1" x14ac:dyDescent="0.25">
      <c r="A89" s="41"/>
      <c r="B89" s="53"/>
      <c r="C89" s="51"/>
      <c r="D89" s="51"/>
      <c r="E89" s="51"/>
      <c r="F89" s="51"/>
      <c r="G89" s="52"/>
    </row>
    <row r="90" spans="1:7" ht="12.75" customHeight="1" x14ac:dyDescent="0.25">
      <c r="A90" s="41"/>
      <c r="B90" s="65"/>
      <c r="C90" s="51"/>
      <c r="D90" s="51"/>
      <c r="E90" s="51"/>
      <c r="F90" s="51"/>
      <c r="G90" s="52"/>
    </row>
    <row r="91" spans="1:7" ht="15.75" customHeight="1" thickBot="1" x14ac:dyDescent="0.3">
      <c r="A91" s="66"/>
      <c r="B91" s="148" t="s">
        <v>86</v>
      </c>
      <c r="C91" s="149"/>
      <c r="D91" s="149"/>
      <c r="E91" s="150"/>
      <c r="F91" s="67"/>
      <c r="G91" s="52"/>
    </row>
    <row r="92" spans="1:7" x14ac:dyDescent="0.25">
      <c r="A92" s="41"/>
      <c r="B92" s="68" t="s">
        <v>106</v>
      </c>
      <c r="C92" s="69">
        <v>12400</v>
      </c>
      <c r="D92" s="69">
        <v>12500</v>
      </c>
      <c r="E92" s="70">
        <v>12600</v>
      </c>
      <c r="F92" s="71"/>
      <c r="G92" s="72"/>
    </row>
    <row r="93" spans="1:7" ht="23.25" thickBot="1" x14ac:dyDescent="0.3">
      <c r="A93" s="41"/>
      <c r="B93" s="62" t="s">
        <v>107</v>
      </c>
      <c r="C93" s="63">
        <f>G67/C92</f>
        <v>159.98968548387097</v>
      </c>
      <c r="D93" s="63">
        <f>G67/D92</f>
        <v>158.709768</v>
      </c>
      <c r="E93" s="63">
        <f>G67/E92</f>
        <v>157.45016666666666</v>
      </c>
      <c r="F93" s="71"/>
      <c r="G93" s="72"/>
    </row>
    <row r="94" spans="1:7" x14ac:dyDescent="0.25">
      <c r="A94" s="41"/>
      <c r="B94" s="147" t="s">
        <v>57</v>
      </c>
      <c r="C94" s="147"/>
      <c r="D94" s="147"/>
      <c r="E94" s="147"/>
      <c r="F94" s="53"/>
      <c r="G94" s="53"/>
    </row>
  </sheetData>
  <mergeCells count="37">
    <mergeCell ref="B76:F76"/>
    <mergeCell ref="B77:F77"/>
    <mergeCell ref="B78:F78"/>
    <mergeCell ref="B72:F72"/>
    <mergeCell ref="B94:E94"/>
    <mergeCell ref="B91:E91"/>
    <mergeCell ref="B80:D80"/>
    <mergeCell ref="E13:F13"/>
    <mergeCell ref="E11:F11"/>
    <mergeCell ref="E10:F10"/>
    <mergeCell ref="E9:F9"/>
    <mergeCell ref="E14:F14"/>
    <mergeCell ref="E12:F12"/>
    <mergeCell ref="E15:F15"/>
    <mergeCell ref="B17:G17"/>
    <mergeCell ref="B45:G45"/>
    <mergeCell ref="B47:G47"/>
    <mergeCell ref="B49:G49"/>
    <mergeCell ref="B19:G19"/>
    <mergeCell ref="B26:F26"/>
    <mergeCell ref="B31:F31"/>
    <mergeCell ref="B41:F41"/>
    <mergeCell ref="B33:G33"/>
    <mergeCell ref="B28:G28"/>
    <mergeCell ref="B43:G43"/>
    <mergeCell ref="B52:G52"/>
    <mergeCell ref="B73:F73"/>
    <mergeCell ref="B74:F74"/>
    <mergeCell ref="B75:F75"/>
    <mergeCell ref="B54:F54"/>
    <mergeCell ref="B56:G56"/>
    <mergeCell ref="B63:F63"/>
    <mergeCell ref="B65:F65"/>
    <mergeCell ref="B66:F66"/>
    <mergeCell ref="B67:F67"/>
    <mergeCell ref="B69:F69"/>
    <mergeCell ref="B68:F6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2021-03-10T12:47:26Z</dcterms:modified>
</cp:coreProperties>
</file>