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Lili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45" i="1"/>
  <c r="G46" i="1"/>
  <c r="G47" i="1"/>
  <c r="G48" i="1"/>
  <c r="G49" i="1"/>
  <c r="G50" i="1"/>
  <c r="G44" i="1"/>
  <c r="G56" i="1"/>
  <c r="G57" i="1"/>
  <c r="G55" i="1"/>
  <c r="G58" i="1" l="1"/>
  <c r="G51" i="1"/>
  <c r="D89" i="1"/>
  <c r="C89" i="1"/>
  <c r="G38" i="1" l="1"/>
  <c r="G37" i="1"/>
  <c r="G39" i="1" s="1"/>
  <c r="G12" i="1" l="1"/>
  <c r="C83" i="1" l="1"/>
  <c r="G21" i="1"/>
  <c r="G28" i="1" s="1"/>
  <c r="G63" i="1"/>
  <c r="G60" i="1" l="1"/>
  <c r="C79" i="1"/>
  <c r="C82" i="1"/>
  <c r="C81" i="1"/>
  <c r="G61" i="1" l="1"/>
  <c r="G62" i="1" l="1"/>
  <c r="C84" i="1"/>
  <c r="C85" i="1" s="1"/>
  <c r="D82" i="1" s="1"/>
  <c r="D90" i="1" l="1"/>
  <c r="C90" i="1"/>
  <c r="E90" i="1"/>
  <c r="G64" i="1"/>
  <c r="D84" i="1"/>
  <c r="D81" i="1"/>
  <c r="D83" i="1"/>
  <c r="D79" i="1"/>
  <c r="D85" i="1" l="1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<sst xmlns="http://schemas.openxmlformats.org/spreadsheetml/2006/main" count="149" uniqueCount="108">
  <si>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</si>
  <si>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</si>
  <si>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</si>
  <si>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</si>
  <si>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</si>
  <si>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</si>
  <si>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</si>
  <si>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</si>
  <si>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</si>
  <si>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</si>
  <si>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</si>
  <si>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</si>
  <si>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</si>
  <si>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</si>
  <si>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</si>
  <si>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</si>
  <si>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</si>
  <si>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</si>
  <si>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</si>
  <si>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</si>
  <si>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</si>
  <si>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</si>
  <si>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</si>
  <si>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</si>
  <si>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</si>
  <si>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</si>
  <si>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</si>
  <si>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</si>
  <si>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</si>
  <si>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</si>
  <si>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</si>
  <si>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</si>
  <si>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</si>
  <si>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</si>
  <si>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</si>
  <si>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</si>
  <si>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</si>
  <si>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</si>
  <si>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</si>
  <si>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</si>
  <si>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</si>
  <si>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</si>
  <si>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</si>
  <si>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</si>
  <si>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</si>
  <si>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</si>
  <si>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</si>
  <si>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</si>
  <si>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</si>
  <si>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</si>
  <si>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</si>
  <si>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</si>
  <si>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</si>
  <si>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</si>
  <si>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</si>
  <si>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</si>
  <si>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</si>
  <si>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</si>
  <si>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</si>
  <si>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</si>
  <si>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Desmalezado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</si>
  <si>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</si>
  <si>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</si>
  <si>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</si>
  <si>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</si>
  <si>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</si>
  <si>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</si>
  <si>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</si>
  <si>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Enero-Octubre</t>
  </si>
  <si>
    <t>Flor de corte</t>
  </si>
  <si>
    <t>Estructuras productivas dañadas por sismos-Tormenta viento</t>
  </si>
  <si>
    <t>Nivelación de suelo y Abonado de fondo</t>
  </si>
  <si>
    <t>Aplicación de Agroproductos</t>
  </si>
  <si>
    <t>Cosecha</t>
  </si>
  <si>
    <t>Julio-Agosto</t>
  </si>
  <si>
    <t>FERTILIZANTE</t>
  </si>
  <si>
    <t>Saco 25 Kg</t>
  </si>
  <si>
    <t>Fosfato Diamónico</t>
  </si>
  <si>
    <t>Saco 50 Kg</t>
  </si>
  <si>
    <t>INSECTICIDA</t>
  </si>
  <si>
    <t>Dipel WG</t>
  </si>
  <si>
    <t>Kg</t>
  </si>
  <si>
    <t>Cinta de riego (3810 mts)</t>
  </si>
  <si>
    <t xml:space="preserve">rollos </t>
  </si>
  <si>
    <t>Julio</t>
  </si>
  <si>
    <t>LILIUM</t>
  </si>
  <si>
    <t>Asiatico</t>
  </si>
  <si>
    <t>RENDIMIENTO ( Varas/Há.)</t>
  </si>
  <si>
    <t>PRECIO ESPERADO ($/Vara)</t>
  </si>
  <si>
    <t>Octubre-Noviembre</t>
  </si>
  <si>
    <t>Siembra</t>
  </si>
  <si>
    <t>Agosto</t>
  </si>
  <si>
    <t>Agosto-Octubre</t>
  </si>
  <si>
    <t>Septiembre-Octubre</t>
  </si>
  <si>
    <t>Octubre-Novimbre</t>
  </si>
  <si>
    <t xml:space="preserve">Unidad </t>
  </si>
  <si>
    <t>SEMILLAS</t>
  </si>
  <si>
    <t>Bulbos</t>
  </si>
  <si>
    <t>Alambre</t>
  </si>
  <si>
    <t>kg</t>
  </si>
  <si>
    <t>Tutores</t>
  </si>
  <si>
    <t>7. Método de siembra en líneas a un marco de  0.5 m x 0.4 m.</t>
  </si>
  <si>
    <t>8. Productividad durante todo el año, cocentrándose en los meses Octubre-Noviembre.</t>
  </si>
  <si>
    <t>Rendimiento (Varas/hà)</t>
  </si>
  <si>
    <t>Costo unitario ($/Vara) (*)</t>
  </si>
  <si>
    <t>Urea Granulada</t>
  </si>
  <si>
    <t>Guano no avícola</t>
  </si>
  <si>
    <t>ESCENARIOS COSTO UNITARIO  ($/Vara)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</si>
</sst>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7" borderId="2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8" borderId="34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49" fontId="10" fillId="8" borderId="38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2" fillId="2" borderId="48" xfId="0" applyFont="1" applyFill="1" applyBorder="1" applyAlignment="1"/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0" fillId="7" borderId="22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47" xfId="0" applyFont="1" applyFill="1" applyBorder="1"/>
    <xf numFmtId="0" fontId="16" fillId="0" borderId="49" xfId="0" applyFont="1" applyFill="1" applyBorder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/>
    <xf numFmtId="49" fontId="9" fillId="2" borderId="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/>
    <xf numFmtId="49" fontId="17" fillId="2" borderId="6" xfId="0" applyNumberFormat="1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/>
    <xf numFmtId="49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horizontal="right" wrapText="1"/>
    </xf>
    <xf numFmtId="49" fontId="9" fillId="2" borderId="22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/>
    <xf numFmtId="14" fontId="9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 wrapText="1"/>
    </xf>
    <xf numFmtId="49" fontId="9" fillId="2" borderId="57" xfId="0" applyNumberFormat="1" applyFont="1" applyFill="1" applyBorder="1" applyAlignment="1">
      <alignment wrapText="1"/>
    </xf>
    <xf numFmtId="49" fontId="9" fillId="2" borderId="58" xfId="0" applyNumberFormat="1" applyFont="1" applyFill="1" applyBorder="1" applyAlignment="1">
      <alignment horizontal="center" wrapText="1"/>
    </xf>
    <xf numFmtId="0" fontId="9" fillId="2" borderId="58" xfId="0" applyNumberFormat="1" applyFont="1" applyFill="1" applyBorder="1" applyAlignment="1">
      <alignment wrapText="1"/>
    </xf>
    <xf numFmtId="3" fontId="9" fillId="2" borderId="58" xfId="0" applyNumberFormat="1" applyFont="1" applyFill="1" applyBorder="1" applyAlignment="1">
      <alignment horizontal="right" wrapText="1"/>
    </xf>
    <xf numFmtId="49" fontId="9" fillId="2" borderId="59" xfId="0" applyNumberFormat="1" applyFont="1" applyFill="1" applyBorder="1" applyAlignment="1">
      <alignment horizontal="center" wrapText="1"/>
    </xf>
    <xf numFmtId="0" fontId="9" fillId="2" borderId="59" xfId="0" applyNumberFormat="1" applyFont="1" applyFill="1" applyBorder="1" applyAlignment="1">
      <alignment wrapText="1"/>
    </xf>
    <xf numFmtId="3" fontId="9" fillId="2" borderId="59" xfId="0" applyNumberFormat="1" applyFont="1" applyFill="1" applyBorder="1" applyAlignment="1">
      <alignment horizontal="right" wrapText="1"/>
    </xf>
    <xf numFmtId="49" fontId="9" fillId="2" borderId="56" xfId="0" applyNumberFormat="1" applyFont="1" applyFill="1" applyBorder="1" applyAlignment="1">
      <alignment horizontal="center" wrapText="1"/>
    </xf>
    <xf numFmtId="0" fontId="9" fillId="2" borderId="56" xfId="0" applyNumberFormat="1" applyFont="1" applyFill="1" applyBorder="1" applyAlignment="1">
      <alignment wrapText="1"/>
    </xf>
    <xf numFmtId="3" fontId="9" fillId="2" borderId="56" xfId="0" applyNumberFormat="1" applyFont="1" applyFill="1" applyBorder="1" applyAlignment="1">
      <alignment horizontal="right" wrapText="1"/>
    </xf>
    <xf numFmtId="49" fontId="1" fillId="3" borderId="60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9" fillId="2" borderId="59" xfId="0" applyNumberFormat="1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/>
    </xf>
    <xf numFmtId="3" fontId="10" fillId="8" borderId="54" xfId="0" applyNumberFormat="1" applyFont="1" applyFill="1" applyBorder="1" applyAlignment="1">
      <alignment vertical="center"/>
    </xf>
    <xf numFmtId="3" fontId="10" fillId="8" borderId="55" xfId="0" applyNumberFormat="1" applyFont="1" applyFill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76" workbookViewId="0">
      <selection activeCell="L54" sqref="L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4" t="s">
        <v>85</v>
      </c>
      <c r="D9" s="7"/>
      <c r="E9" s="153" t="s">
        <v>87</v>
      </c>
      <c r="F9" s="154"/>
      <c r="G9" s="144">
        <v>50000</v>
      </c>
    </row>
    <row r="10" spans="1:7" ht="38.25" customHeight="1" x14ac:dyDescent="0.25">
      <c r="A10" s="5"/>
      <c r="B10" s="123" t="s">
        <v>1</v>
      </c>
      <c r="C10" s="128" t="s">
        <v>86</v>
      </c>
      <c r="D10" s="7"/>
      <c r="E10" s="151" t="s">
        <v>2</v>
      </c>
      <c r="F10" s="152"/>
      <c r="G10" s="143" t="s">
        <v>68</v>
      </c>
    </row>
    <row r="11" spans="1:7" ht="18" customHeight="1" x14ac:dyDescent="0.25">
      <c r="A11" s="5"/>
      <c r="B11" s="123" t="s">
        <v>3</v>
      </c>
      <c r="C11" s="124" t="s">
        <v>4</v>
      </c>
      <c r="D11" s="7"/>
      <c r="E11" s="149" t="s">
        <v>88</v>
      </c>
      <c r="F11" s="150"/>
      <c r="G11" s="111">
        <v>500</v>
      </c>
    </row>
    <row r="12" spans="1:7" ht="11.25" customHeight="1" x14ac:dyDescent="0.25">
      <c r="A12" s="5"/>
      <c r="B12" s="123" t="s">
        <v>5</v>
      </c>
      <c r="C12" s="124" t="s">
        <v>57</v>
      </c>
      <c r="D12" s="7"/>
      <c r="E12" s="112" t="s">
        <v>6</v>
      </c>
      <c r="F12" s="117"/>
      <c r="G12" s="121">
        <f>+G11*G9</f>
        <v>25000000</v>
      </c>
    </row>
    <row r="13" spans="1:7" ht="11.25" customHeight="1" x14ac:dyDescent="0.25">
      <c r="A13" s="5"/>
      <c r="B13" s="123" t="s">
        <v>7</v>
      </c>
      <c r="C13" s="124" t="s">
        <v>58</v>
      </c>
      <c r="D13" s="7"/>
      <c r="E13" s="149" t="s">
        <v>8</v>
      </c>
      <c r="F13" s="150"/>
      <c r="G13" s="124" t="s">
        <v>69</v>
      </c>
    </row>
    <row r="14" spans="1:7" ht="13.5" customHeight="1" x14ac:dyDescent="0.25">
      <c r="A14" s="5"/>
      <c r="B14" s="123" t="s">
        <v>9</v>
      </c>
      <c r="C14" s="124" t="s">
        <v>56</v>
      </c>
      <c r="D14" s="7"/>
      <c r="E14" s="149" t="s">
        <v>10</v>
      </c>
      <c r="F14" s="150"/>
      <c r="G14" s="124" t="s">
        <v>89</v>
      </c>
    </row>
    <row r="15" spans="1:7" ht="56.25" x14ac:dyDescent="0.25">
      <c r="A15" s="5"/>
      <c r="B15" s="123" t="s">
        <v>11</v>
      </c>
      <c r="C15" s="126">
        <v>44200</v>
      </c>
      <c r="D15" s="127"/>
      <c r="E15" s="155" t="s">
        <v>12</v>
      </c>
      <c r="F15" s="156"/>
      <c r="G15" s="128" t="s">
        <v>70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7" t="s">
        <v>13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18" t="s">
        <v>21</v>
      </c>
      <c r="C21" s="130" t="s">
        <v>22</v>
      </c>
      <c r="D21" s="131">
        <v>0.375</v>
      </c>
      <c r="E21" s="130" t="s">
        <v>91</v>
      </c>
      <c r="F21" s="132">
        <v>15000</v>
      </c>
      <c r="G21" s="132">
        <f>(D21*F21)</f>
        <v>5625</v>
      </c>
    </row>
    <row r="22" spans="1:7" ht="15.6" customHeight="1" x14ac:dyDescent="0.25">
      <c r="A22" s="13"/>
      <c r="B22" s="129" t="s">
        <v>67</v>
      </c>
      <c r="C22" s="136" t="s">
        <v>22</v>
      </c>
      <c r="D22" s="137">
        <v>6</v>
      </c>
      <c r="E22" s="136" t="s">
        <v>92</v>
      </c>
      <c r="F22" s="138">
        <v>15000</v>
      </c>
      <c r="G22" s="132">
        <f t="shared" ref="G22:G27" si="0">(D22*F22)</f>
        <v>90000</v>
      </c>
    </row>
    <row r="23" spans="1:7" ht="26.1" customHeight="1" x14ac:dyDescent="0.25">
      <c r="A23" s="13"/>
      <c r="B23" s="129" t="s">
        <v>71</v>
      </c>
      <c r="C23" s="136" t="s">
        <v>22</v>
      </c>
      <c r="D23" s="137">
        <v>3</v>
      </c>
      <c r="E23" s="136" t="s">
        <v>74</v>
      </c>
      <c r="F23" s="138">
        <v>15000</v>
      </c>
      <c r="G23" s="132">
        <f t="shared" si="0"/>
        <v>45000</v>
      </c>
    </row>
    <row r="24" spans="1:7" ht="14.45" customHeight="1" x14ac:dyDescent="0.25">
      <c r="A24" s="13"/>
      <c r="B24" s="118" t="s">
        <v>90</v>
      </c>
      <c r="C24" s="133" t="s">
        <v>22</v>
      </c>
      <c r="D24" s="134">
        <v>11.5</v>
      </c>
      <c r="E24" s="133" t="s">
        <v>91</v>
      </c>
      <c r="F24" s="135">
        <v>15000</v>
      </c>
      <c r="G24" s="132">
        <f t="shared" si="0"/>
        <v>172500</v>
      </c>
    </row>
    <row r="25" spans="1:7" ht="14.45" customHeight="1" x14ac:dyDescent="0.25">
      <c r="A25" s="13"/>
      <c r="B25" s="118" t="s">
        <v>60</v>
      </c>
      <c r="C25" s="119" t="s">
        <v>22</v>
      </c>
      <c r="D25" s="120">
        <v>6.5</v>
      </c>
      <c r="E25" s="119" t="s">
        <v>93</v>
      </c>
      <c r="F25" s="121">
        <v>15000</v>
      </c>
      <c r="G25" s="132">
        <f t="shared" si="0"/>
        <v>97500</v>
      </c>
    </row>
    <row r="26" spans="1:7" ht="14.45" customHeight="1" x14ac:dyDescent="0.25">
      <c r="A26" s="13"/>
      <c r="B26" s="118" t="s">
        <v>72</v>
      </c>
      <c r="C26" s="119" t="s">
        <v>22</v>
      </c>
      <c r="D26" s="120">
        <v>7.5</v>
      </c>
      <c r="E26" s="119" t="s">
        <v>93</v>
      </c>
      <c r="F26" s="121">
        <v>15000</v>
      </c>
      <c r="G26" s="132">
        <f t="shared" si="0"/>
        <v>112500</v>
      </c>
    </row>
    <row r="27" spans="1:7" ht="12.75" customHeight="1" x14ac:dyDescent="0.25">
      <c r="A27" s="13"/>
      <c r="B27" s="118" t="s">
        <v>73</v>
      </c>
      <c r="C27" s="119" t="s">
        <v>22</v>
      </c>
      <c r="D27" s="120">
        <v>28</v>
      </c>
      <c r="E27" s="119" t="s">
        <v>94</v>
      </c>
      <c r="F27" s="121">
        <v>15000</v>
      </c>
      <c r="G27" s="132">
        <f t="shared" si="0"/>
        <v>420000</v>
      </c>
    </row>
    <row r="28" spans="1:7" ht="12.75" customHeight="1" x14ac:dyDescent="0.25">
      <c r="A28" s="13"/>
      <c r="B28" s="21" t="s">
        <v>23</v>
      </c>
      <c r="C28" s="22"/>
      <c r="D28" s="22"/>
      <c r="E28" s="22"/>
      <c r="F28" s="23"/>
      <c r="G28" s="24">
        <f>SUM(G21:G27)</f>
        <v>943125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11" ht="12" customHeight="1" x14ac:dyDescent="0.25">
      <c r="A33" s="5"/>
      <c r="B33" s="34" t="s">
        <v>25</v>
      </c>
      <c r="C33" s="35"/>
      <c r="D33" s="35"/>
      <c r="E33" s="35"/>
      <c r="F33" s="36"/>
      <c r="G33" s="36"/>
    </row>
    <row r="34" spans="1:11" ht="12" customHeight="1" x14ac:dyDescent="0.25">
      <c r="A34" s="2"/>
      <c r="B34" s="37"/>
      <c r="C34" s="38"/>
      <c r="D34" s="38"/>
      <c r="E34" s="38"/>
      <c r="F34" s="39"/>
      <c r="G34" s="39"/>
    </row>
    <row r="35" spans="1:11" ht="12" customHeight="1" x14ac:dyDescent="0.25">
      <c r="A35" s="5"/>
      <c r="B35" s="26" t="s">
        <v>26</v>
      </c>
      <c r="C35" s="27"/>
      <c r="D35" s="28"/>
      <c r="E35" s="28"/>
      <c r="F35" s="29"/>
      <c r="G35" s="29"/>
    </row>
    <row r="36" spans="1:11" ht="24" customHeight="1" x14ac:dyDescent="0.25">
      <c r="A36" s="5"/>
      <c r="B36" s="40" t="s">
        <v>15</v>
      </c>
      <c r="C36" s="40" t="s">
        <v>16</v>
      </c>
      <c r="D36" s="40" t="s">
        <v>17</v>
      </c>
      <c r="E36" s="40" t="s">
        <v>18</v>
      </c>
      <c r="F36" s="41" t="s">
        <v>19</v>
      </c>
      <c r="G36" s="40" t="s">
        <v>20</v>
      </c>
    </row>
    <row r="37" spans="1:11" ht="12.75" customHeight="1" x14ac:dyDescent="0.25">
      <c r="A37" s="13"/>
      <c r="B37" s="118" t="s">
        <v>28</v>
      </c>
      <c r="C37" s="119" t="s">
        <v>27</v>
      </c>
      <c r="D37" s="120">
        <v>0.5</v>
      </c>
      <c r="E37" s="119" t="s">
        <v>74</v>
      </c>
      <c r="F37" s="121">
        <v>200000</v>
      </c>
      <c r="G37" s="121">
        <f>+F37*D37</f>
        <v>100000</v>
      </c>
    </row>
    <row r="38" spans="1:11" ht="12.75" customHeight="1" x14ac:dyDescent="0.25">
      <c r="A38" s="64"/>
      <c r="B38" s="122" t="s">
        <v>66</v>
      </c>
      <c r="C38" s="119" t="s">
        <v>27</v>
      </c>
      <c r="D38" s="120">
        <v>0.5</v>
      </c>
      <c r="E38" s="119" t="s">
        <v>74</v>
      </c>
      <c r="F38" s="121">
        <v>200000</v>
      </c>
      <c r="G38" s="121">
        <f>+F38*D38</f>
        <v>100000</v>
      </c>
    </row>
    <row r="39" spans="1:11" ht="12.75" customHeight="1" x14ac:dyDescent="0.25">
      <c r="A39" s="5"/>
      <c r="B39" s="42" t="s">
        <v>29</v>
      </c>
      <c r="C39" s="43"/>
      <c r="D39" s="43"/>
      <c r="E39" s="43"/>
      <c r="F39" s="44"/>
      <c r="G39" s="45">
        <f>SUM(G37:G38)</f>
        <v>200000</v>
      </c>
    </row>
    <row r="40" spans="1:11" ht="12" customHeight="1" x14ac:dyDescent="0.25">
      <c r="A40" s="2"/>
      <c r="B40" s="37"/>
      <c r="C40" s="38"/>
      <c r="D40" s="38"/>
      <c r="E40" s="38"/>
      <c r="F40" s="39"/>
      <c r="G40" s="39"/>
    </row>
    <row r="41" spans="1:11" ht="12" customHeight="1" x14ac:dyDescent="0.25">
      <c r="A41" s="5"/>
      <c r="B41" s="26" t="s">
        <v>30</v>
      </c>
      <c r="C41" s="27"/>
      <c r="D41" s="28"/>
      <c r="E41" s="28"/>
      <c r="F41" s="29"/>
      <c r="G41" s="29"/>
    </row>
    <row r="42" spans="1:11" ht="24" customHeight="1" x14ac:dyDescent="0.25">
      <c r="A42" s="5"/>
      <c r="B42" s="139" t="s">
        <v>31</v>
      </c>
      <c r="C42" s="139" t="s">
        <v>32</v>
      </c>
      <c r="D42" s="139" t="s">
        <v>33</v>
      </c>
      <c r="E42" s="139" t="s">
        <v>18</v>
      </c>
      <c r="F42" s="139" t="s">
        <v>19</v>
      </c>
      <c r="G42" s="139" t="s">
        <v>20</v>
      </c>
      <c r="K42" s="104"/>
    </row>
    <row r="43" spans="1:11" ht="24" customHeight="1" x14ac:dyDescent="0.25">
      <c r="A43" s="64"/>
      <c r="B43" s="115" t="s">
        <v>96</v>
      </c>
      <c r="C43" s="140"/>
      <c r="D43" s="140"/>
      <c r="E43" s="140"/>
      <c r="F43" s="140"/>
      <c r="G43" s="140"/>
      <c r="K43" s="104"/>
    </row>
    <row r="44" spans="1:11" ht="15" x14ac:dyDescent="0.25">
      <c r="A44" s="13"/>
      <c r="B44" s="141" t="s">
        <v>97</v>
      </c>
      <c r="C44" s="116" t="s">
        <v>95</v>
      </c>
      <c r="D44" s="114">
        <v>50000</v>
      </c>
      <c r="E44" s="116" t="s">
        <v>84</v>
      </c>
      <c r="F44" s="114">
        <v>214</v>
      </c>
      <c r="G44" s="114">
        <f>+D44*F44</f>
        <v>10700000</v>
      </c>
      <c r="K44" s="104"/>
    </row>
    <row r="45" spans="1:11" ht="12.75" customHeight="1" x14ac:dyDescent="0.25">
      <c r="A45" s="13"/>
      <c r="B45" s="115" t="s">
        <v>75</v>
      </c>
      <c r="C45" s="113"/>
      <c r="D45" s="114"/>
      <c r="E45" s="113"/>
      <c r="F45" s="114"/>
      <c r="G45" s="114">
        <f t="shared" ref="G45:G50" si="1">+D45*F45</f>
        <v>0</v>
      </c>
    </row>
    <row r="46" spans="1:11" ht="12.75" customHeight="1" x14ac:dyDescent="0.25">
      <c r="A46" s="13"/>
      <c r="B46" s="125" t="s">
        <v>105</v>
      </c>
      <c r="C46" s="116" t="s">
        <v>76</v>
      </c>
      <c r="D46" s="114">
        <v>4</v>
      </c>
      <c r="E46" s="116" t="s">
        <v>91</v>
      </c>
      <c r="F46" s="114">
        <v>18400</v>
      </c>
      <c r="G46" s="114">
        <f t="shared" si="1"/>
        <v>73600</v>
      </c>
    </row>
    <row r="47" spans="1:11" ht="12.75" customHeight="1" x14ac:dyDescent="0.25">
      <c r="A47" s="13"/>
      <c r="B47" s="112" t="s">
        <v>77</v>
      </c>
      <c r="C47" s="113" t="s">
        <v>76</v>
      </c>
      <c r="D47" s="114">
        <v>4</v>
      </c>
      <c r="E47" s="113" t="s">
        <v>91</v>
      </c>
      <c r="F47" s="114">
        <v>27140</v>
      </c>
      <c r="G47" s="114">
        <f t="shared" si="1"/>
        <v>108560</v>
      </c>
    </row>
    <row r="48" spans="1:11" ht="12.75" customHeight="1" x14ac:dyDescent="0.25">
      <c r="A48" s="13"/>
      <c r="B48" s="112" t="s">
        <v>106</v>
      </c>
      <c r="C48" s="113" t="s">
        <v>78</v>
      </c>
      <c r="D48" s="114">
        <v>960</v>
      </c>
      <c r="E48" s="113" t="s">
        <v>91</v>
      </c>
      <c r="F48" s="114">
        <v>2500</v>
      </c>
      <c r="G48" s="114">
        <f t="shared" si="1"/>
        <v>2400000</v>
      </c>
    </row>
    <row r="49" spans="1:7" ht="12.75" customHeight="1" x14ac:dyDescent="0.25">
      <c r="A49" s="13"/>
      <c r="B49" s="115" t="s">
        <v>79</v>
      </c>
      <c r="C49" s="113"/>
      <c r="D49" s="114"/>
      <c r="E49" s="113"/>
      <c r="F49" s="114"/>
      <c r="G49" s="114">
        <f t="shared" si="1"/>
        <v>0</v>
      </c>
    </row>
    <row r="50" spans="1:7" ht="12.75" customHeight="1" x14ac:dyDescent="0.25">
      <c r="A50" s="13"/>
      <c r="B50" s="125" t="s">
        <v>80</v>
      </c>
      <c r="C50" s="116" t="s">
        <v>81</v>
      </c>
      <c r="D50" s="114">
        <v>2</v>
      </c>
      <c r="E50" s="116" t="s">
        <v>93</v>
      </c>
      <c r="F50" s="114">
        <v>25300</v>
      </c>
      <c r="G50" s="114">
        <f t="shared" si="1"/>
        <v>50600</v>
      </c>
    </row>
    <row r="51" spans="1:7" ht="13.5" customHeight="1" x14ac:dyDescent="0.25">
      <c r="A51" s="5"/>
      <c r="B51" s="46" t="s">
        <v>34</v>
      </c>
      <c r="C51" s="47"/>
      <c r="D51" s="47"/>
      <c r="E51" s="47"/>
      <c r="F51" s="48"/>
      <c r="G51" s="49">
        <f>SUM(G44:G50)</f>
        <v>13332760</v>
      </c>
    </row>
    <row r="52" spans="1:7" ht="12" customHeight="1" x14ac:dyDescent="0.25">
      <c r="A52" s="2"/>
      <c r="B52" s="37"/>
      <c r="C52" s="38"/>
      <c r="D52" s="38"/>
      <c r="E52" s="50"/>
      <c r="F52" s="39"/>
      <c r="G52" s="39"/>
    </row>
    <row r="53" spans="1:7" ht="12" customHeight="1" x14ac:dyDescent="0.25">
      <c r="A53" s="5"/>
      <c r="B53" s="26" t="s">
        <v>35</v>
      </c>
      <c r="C53" s="27"/>
      <c r="D53" s="28"/>
      <c r="E53" s="28"/>
      <c r="F53" s="29"/>
      <c r="G53" s="29"/>
    </row>
    <row r="54" spans="1:7" ht="24" customHeight="1" x14ac:dyDescent="0.25">
      <c r="A54" s="5"/>
      <c r="B54" s="40" t="s">
        <v>36</v>
      </c>
      <c r="C54" s="41" t="s">
        <v>32</v>
      </c>
      <c r="D54" s="41" t="s">
        <v>33</v>
      </c>
      <c r="E54" s="40" t="s">
        <v>18</v>
      </c>
      <c r="F54" s="41" t="s">
        <v>19</v>
      </c>
      <c r="G54" s="40" t="s">
        <v>20</v>
      </c>
    </row>
    <row r="55" spans="1:7" ht="12.75" customHeight="1" x14ac:dyDescent="0.25">
      <c r="A55" s="13"/>
      <c r="B55" s="111" t="s">
        <v>82</v>
      </c>
      <c r="C55" s="142" t="s">
        <v>83</v>
      </c>
      <c r="D55" s="142">
        <v>2</v>
      </c>
      <c r="E55" s="142" t="s">
        <v>84</v>
      </c>
      <c r="F55" s="111">
        <v>184450</v>
      </c>
      <c r="G55" s="111">
        <f>+D55*F55</f>
        <v>368900</v>
      </c>
    </row>
    <row r="56" spans="1:7" ht="12.75" customHeight="1" x14ac:dyDescent="0.25">
      <c r="A56" s="13"/>
      <c r="B56" s="111" t="s">
        <v>98</v>
      </c>
      <c r="C56" s="142" t="s">
        <v>99</v>
      </c>
      <c r="D56" s="142">
        <v>55</v>
      </c>
      <c r="E56" s="142" t="s">
        <v>59</v>
      </c>
      <c r="F56" s="111">
        <v>2035</v>
      </c>
      <c r="G56" s="111">
        <f t="shared" ref="G56:G57" si="2">+D56*F56</f>
        <v>111925</v>
      </c>
    </row>
    <row r="57" spans="1:7" ht="12.75" customHeight="1" x14ac:dyDescent="0.25">
      <c r="A57" s="13"/>
      <c r="B57" s="111" t="s">
        <v>100</v>
      </c>
      <c r="C57" s="142" t="s">
        <v>16</v>
      </c>
      <c r="D57" s="142">
        <v>600</v>
      </c>
      <c r="E57" s="142" t="s">
        <v>59</v>
      </c>
      <c r="F57" s="111">
        <v>2090</v>
      </c>
      <c r="G57" s="111">
        <f t="shared" si="2"/>
        <v>1254000</v>
      </c>
    </row>
    <row r="58" spans="1:7" ht="12" customHeight="1" x14ac:dyDescent="0.25">
      <c r="A58" s="2"/>
      <c r="B58" s="107" t="s">
        <v>37</v>
      </c>
      <c r="C58" s="108"/>
      <c r="D58" s="108"/>
      <c r="E58" s="108"/>
      <c r="F58" s="109"/>
      <c r="G58" s="110">
        <f>SUM(G55:G57)</f>
        <v>1734825</v>
      </c>
    </row>
    <row r="59" spans="1:7" ht="12" customHeight="1" x14ac:dyDescent="0.25">
      <c r="A59" s="64"/>
      <c r="B59" s="67"/>
      <c r="C59" s="67"/>
      <c r="D59" s="67"/>
      <c r="E59" s="67"/>
      <c r="F59" s="68"/>
      <c r="G59" s="68"/>
    </row>
    <row r="60" spans="1:7" ht="12" customHeight="1" x14ac:dyDescent="0.25">
      <c r="A60" s="64"/>
      <c r="B60" s="69" t="s">
        <v>38</v>
      </c>
      <c r="C60" s="70"/>
      <c r="D60" s="70"/>
      <c r="E60" s="70"/>
      <c r="F60" s="70"/>
      <c r="G60" s="71">
        <f>G28+G39+G51+G58</f>
        <v>16210710</v>
      </c>
    </row>
    <row r="61" spans="1:7" ht="12" customHeight="1" x14ac:dyDescent="0.25">
      <c r="A61" s="64"/>
      <c r="B61" s="72" t="s">
        <v>39</v>
      </c>
      <c r="C61" s="52"/>
      <c r="D61" s="52"/>
      <c r="E61" s="52"/>
      <c r="F61" s="52"/>
      <c r="G61" s="73">
        <f>G60*0.05</f>
        <v>810535.5</v>
      </c>
    </row>
    <row r="62" spans="1:7" ht="12" customHeight="1" x14ac:dyDescent="0.25">
      <c r="A62" s="64"/>
      <c r="B62" s="74" t="s">
        <v>40</v>
      </c>
      <c r="C62" s="51"/>
      <c r="D62" s="51"/>
      <c r="E62" s="51"/>
      <c r="F62" s="51"/>
      <c r="G62" s="75">
        <f>G61+G60</f>
        <v>17021245.5</v>
      </c>
    </row>
    <row r="63" spans="1:7" ht="12" customHeight="1" x14ac:dyDescent="0.25">
      <c r="A63" s="64"/>
      <c r="B63" s="72" t="s">
        <v>41</v>
      </c>
      <c r="C63" s="52"/>
      <c r="D63" s="52"/>
      <c r="E63" s="52"/>
      <c r="F63" s="52"/>
      <c r="G63" s="73">
        <f>G12</f>
        <v>25000000</v>
      </c>
    </row>
    <row r="64" spans="1:7" ht="12" customHeight="1" x14ac:dyDescent="0.25">
      <c r="A64" s="64"/>
      <c r="B64" s="76" t="s">
        <v>42</v>
      </c>
      <c r="C64" s="77"/>
      <c r="D64" s="77"/>
      <c r="E64" s="77"/>
      <c r="F64" s="77"/>
      <c r="G64" s="78">
        <f>G63-G62</f>
        <v>7978754.5</v>
      </c>
    </row>
    <row r="65" spans="1:7" ht="12.75" customHeight="1" x14ac:dyDescent="0.25">
      <c r="A65" s="64"/>
      <c r="B65" s="65" t="s">
        <v>43</v>
      </c>
      <c r="C65" s="66"/>
      <c r="D65" s="66"/>
      <c r="E65" s="66"/>
      <c r="F65" s="66"/>
      <c r="G65" s="61"/>
    </row>
    <row r="66" spans="1:7" ht="12" customHeight="1" thickBot="1" x14ac:dyDescent="0.3">
      <c r="A66" s="64"/>
      <c r="B66" s="79"/>
      <c r="C66" s="66"/>
      <c r="D66" s="66"/>
      <c r="E66" s="66"/>
      <c r="F66" s="66"/>
      <c r="G66" s="61"/>
    </row>
    <row r="67" spans="1:7" ht="12" customHeight="1" x14ac:dyDescent="0.25">
      <c r="A67" s="64"/>
      <c r="B67" s="91" t="s">
        <v>44</v>
      </c>
      <c r="C67" s="92"/>
      <c r="D67" s="92"/>
      <c r="E67" s="92"/>
      <c r="F67" s="93"/>
      <c r="G67" s="61"/>
    </row>
    <row r="68" spans="1:7" ht="12" customHeight="1" x14ac:dyDescent="0.25">
      <c r="A68" s="64"/>
      <c r="B68" s="105" t="s">
        <v>45</v>
      </c>
      <c r="C68" s="63"/>
      <c r="D68" s="63"/>
      <c r="E68" s="63"/>
      <c r="F68" s="94"/>
      <c r="G68" s="61"/>
    </row>
    <row r="69" spans="1:7" ht="12" customHeight="1" x14ac:dyDescent="0.25">
      <c r="A69" s="64"/>
      <c r="B69" s="105" t="s">
        <v>61</v>
      </c>
      <c r="C69" s="63"/>
      <c r="D69" s="63"/>
      <c r="E69" s="63"/>
      <c r="F69" s="94"/>
      <c r="G69" s="61"/>
    </row>
    <row r="70" spans="1:7" ht="12" customHeight="1" x14ac:dyDescent="0.25">
      <c r="A70" s="64"/>
      <c r="B70" s="105" t="s">
        <v>62</v>
      </c>
      <c r="C70" s="63"/>
      <c r="D70" s="63"/>
      <c r="E70" s="63"/>
      <c r="F70" s="94"/>
      <c r="G70" s="61"/>
    </row>
    <row r="71" spans="1:7" ht="12" customHeight="1" x14ac:dyDescent="0.25">
      <c r="A71" s="64"/>
      <c r="B71" s="105" t="s">
        <v>63</v>
      </c>
      <c r="C71" s="63"/>
      <c r="D71" s="63"/>
      <c r="E71" s="63"/>
      <c r="F71" s="94"/>
      <c r="G71" s="61"/>
    </row>
    <row r="72" spans="1:7" ht="12" customHeight="1" x14ac:dyDescent="0.25">
      <c r="A72" s="64"/>
      <c r="B72" s="105" t="s">
        <v>64</v>
      </c>
      <c r="C72" s="63"/>
      <c r="D72" s="63"/>
      <c r="E72" s="63"/>
      <c r="F72" s="94"/>
      <c r="G72" s="61"/>
    </row>
    <row r="73" spans="1:7" ht="12" customHeight="1" x14ac:dyDescent="0.25">
      <c r="A73" s="64"/>
      <c r="B73" s="105" t="s">
        <v>65</v>
      </c>
      <c r="C73" s="63"/>
      <c r="D73" s="63"/>
      <c r="E73" s="63"/>
      <c r="F73" s="94"/>
      <c r="G73" s="61"/>
    </row>
    <row r="74" spans="1:7" ht="12" customHeight="1" x14ac:dyDescent="0.25">
      <c r="A74" s="64"/>
      <c r="B74" s="105" t="s">
        <v>101</v>
      </c>
      <c r="C74" s="63"/>
      <c r="D74" s="63"/>
      <c r="E74" s="63"/>
      <c r="F74" s="94"/>
      <c r="G74" s="61"/>
    </row>
    <row r="75" spans="1:7" ht="12.75" customHeight="1" thickBot="1" x14ac:dyDescent="0.3">
      <c r="A75" s="64"/>
      <c r="B75" s="106" t="s">
        <v>102</v>
      </c>
      <c r="C75" s="95"/>
      <c r="D75" s="95"/>
      <c r="E75" s="95"/>
      <c r="F75" s="96"/>
      <c r="G75" s="61"/>
    </row>
    <row r="76" spans="1:7" ht="15" customHeight="1" x14ac:dyDescent="0.25">
      <c r="A76" s="64"/>
      <c r="B76" s="89"/>
      <c r="C76" s="63"/>
      <c r="D76" s="63"/>
      <c r="E76" s="63"/>
      <c r="F76" s="63"/>
      <c r="G76" s="61"/>
    </row>
    <row r="77" spans="1:7" ht="12" customHeight="1" thickBot="1" x14ac:dyDescent="0.3">
      <c r="A77" s="64"/>
      <c r="B77" s="147" t="s">
        <v>46</v>
      </c>
      <c r="C77" s="148"/>
      <c r="D77" s="88"/>
      <c r="E77" s="54"/>
      <c r="F77" s="54"/>
      <c r="G77" s="61"/>
    </row>
    <row r="78" spans="1:7" ht="12" customHeight="1" x14ac:dyDescent="0.25">
      <c r="A78" s="64"/>
      <c r="B78" s="81" t="s">
        <v>36</v>
      </c>
      <c r="C78" s="55" t="s">
        <v>47</v>
      </c>
      <c r="D78" s="82" t="s">
        <v>48</v>
      </c>
      <c r="E78" s="54"/>
      <c r="F78" s="54"/>
      <c r="G78" s="61"/>
    </row>
    <row r="79" spans="1:7" ht="12" customHeight="1" x14ac:dyDescent="0.25">
      <c r="A79" s="64"/>
      <c r="B79" s="83" t="s">
        <v>49</v>
      </c>
      <c r="C79" s="56">
        <f>+G28</f>
        <v>943125</v>
      </c>
      <c r="D79" s="84">
        <f>(C79/C85)</f>
        <v>5.5408694974759629E-2</v>
      </c>
      <c r="E79" s="54"/>
      <c r="F79" s="54"/>
      <c r="G79" s="61"/>
    </row>
    <row r="80" spans="1:7" ht="12" customHeight="1" x14ac:dyDescent="0.25">
      <c r="A80" s="64"/>
      <c r="B80" s="83" t="s">
        <v>50</v>
      </c>
      <c r="C80" s="57">
        <v>0</v>
      </c>
      <c r="D80" s="84">
        <v>0</v>
      </c>
      <c r="E80" s="54"/>
      <c r="F80" s="54"/>
      <c r="G80" s="61"/>
    </row>
    <row r="81" spans="1:7" ht="12" customHeight="1" x14ac:dyDescent="0.25">
      <c r="A81" s="64"/>
      <c r="B81" s="83" t="s">
        <v>51</v>
      </c>
      <c r="C81" s="56">
        <f>+G39</f>
        <v>200000</v>
      </c>
      <c r="D81" s="84">
        <f>(C81/C85)</f>
        <v>1.1750021465820465E-2</v>
      </c>
      <c r="E81" s="54"/>
      <c r="F81" s="54"/>
      <c r="G81" s="61"/>
    </row>
    <row r="82" spans="1:7" ht="12" customHeight="1" x14ac:dyDescent="0.25">
      <c r="A82" s="64"/>
      <c r="B82" s="83" t="s">
        <v>31</v>
      </c>
      <c r="C82" s="56">
        <f>+G51</f>
        <v>13332760</v>
      </c>
      <c r="D82" s="84">
        <f>(C82/C85)</f>
        <v>0.78330108099316231</v>
      </c>
      <c r="E82" s="54"/>
      <c r="F82" s="54"/>
      <c r="G82" s="61"/>
    </row>
    <row r="83" spans="1:7" ht="12" customHeight="1" x14ac:dyDescent="0.25">
      <c r="A83" s="64"/>
      <c r="B83" s="83" t="s">
        <v>52</v>
      </c>
      <c r="C83" s="58">
        <f>+G58</f>
        <v>1734825</v>
      </c>
      <c r="D83" s="84">
        <f>(C83/C85)</f>
        <v>0.10192115494720995</v>
      </c>
      <c r="E83" s="60"/>
      <c r="F83" s="60"/>
      <c r="G83" s="61"/>
    </row>
    <row r="84" spans="1:7" ht="12.75" customHeight="1" x14ac:dyDescent="0.25">
      <c r="A84" s="64"/>
      <c r="B84" s="83" t="s">
        <v>53</v>
      </c>
      <c r="C84" s="58">
        <f>+G61</f>
        <v>810535.5</v>
      </c>
      <c r="D84" s="84">
        <f>(C84/C85)</f>
        <v>4.7619047619047616E-2</v>
      </c>
      <c r="E84" s="60"/>
      <c r="F84" s="60"/>
      <c r="G84" s="61"/>
    </row>
    <row r="85" spans="1:7" ht="12" customHeight="1" thickBot="1" x14ac:dyDescent="0.3">
      <c r="A85" s="64"/>
      <c r="B85" s="85" t="s">
        <v>54</v>
      </c>
      <c r="C85" s="86">
        <f>SUM(C79:C84)</f>
        <v>17021245.5</v>
      </c>
      <c r="D85" s="87">
        <f>SUM(D79:D84)</f>
        <v>1</v>
      </c>
      <c r="E85" s="60"/>
      <c r="F85" s="60"/>
      <c r="G85" s="61"/>
    </row>
    <row r="86" spans="1:7" ht="12.75" customHeight="1" x14ac:dyDescent="0.25">
      <c r="A86" s="64"/>
      <c r="B86" s="79"/>
      <c r="C86" s="66"/>
      <c r="D86" s="66"/>
      <c r="E86" s="66"/>
      <c r="F86" s="66"/>
      <c r="G86" s="61"/>
    </row>
    <row r="87" spans="1:7" ht="12" customHeight="1" x14ac:dyDescent="0.25">
      <c r="A87" s="53"/>
      <c r="B87" s="80"/>
      <c r="C87" s="66"/>
      <c r="D87" s="66"/>
      <c r="E87" s="66"/>
      <c r="F87" s="66"/>
      <c r="G87" s="61"/>
    </row>
    <row r="88" spans="1:7" ht="12" customHeight="1" thickBot="1" x14ac:dyDescent="0.3">
      <c r="A88" s="64"/>
      <c r="B88" s="98"/>
      <c r="C88" s="99" t="s">
        <v>107</v>
      </c>
      <c r="D88" s="100"/>
      <c r="E88" s="101"/>
      <c r="F88" s="59"/>
      <c r="G88" s="61"/>
    </row>
    <row r="89" spans="1:7" ht="12.75" customHeight="1" x14ac:dyDescent="0.25">
      <c r="A89" s="64"/>
      <c r="B89" s="102" t="s">
        <v>103</v>
      </c>
      <c r="C89" s="145">
        <f>50000-15000</f>
        <v>35000</v>
      </c>
      <c r="D89" s="145">
        <f>50000-10000</f>
        <v>40000</v>
      </c>
      <c r="E89" s="146">
        <v>50000</v>
      </c>
      <c r="F89" s="97"/>
      <c r="G89" s="62"/>
    </row>
    <row r="90" spans="1:7" ht="15.6" customHeight="1" thickBot="1" x14ac:dyDescent="0.3">
      <c r="A90" s="64"/>
      <c r="B90" s="85" t="s">
        <v>104</v>
      </c>
      <c r="C90" s="86">
        <f>(G62/C89)</f>
        <v>486.32130000000001</v>
      </c>
      <c r="D90" s="86">
        <f>(G62/D89)</f>
        <v>425.5311375</v>
      </c>
      <c r="E90" s="103">
        <f>(G62/E89)</f>
        <v>340.42491000000001</v>
      </c>
      <c r="F90" s="97"/>
      <c r="G90" s="62"/>
    </row>
    <row r="91" spans="1:7" ht="11.25" customHeight="1" x14ac:dyDescent="0.25">
      <c r="B91" s="90" t="s">
        <v>55</v>
      </c>
      <c r="C91" s="63"/>
      <c r="D91" s="63"/>
      <c r="E91" s="63"/>
      <c r="F91" s="63"/>
      <c r="G91" s="6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2021-03-03T18:10:14Z</dcterms:modified>
</cp:coreProperties>
</file>