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Norte\"/>
    </mc:Choice>
  </mc:AlternateContent>
  <bookViews>
    <workbookView xWindow="0" yWindow="0" windowWidth="25200" windowHeight="11385"/>
  </bookViews>
  <sheets>
    <sheet name="LIMO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 l="1"/>
  <c r="G59" i="1"/>
  <c r="G60" i="1"/>
  <c r="G61" i="1"/>
  <c r="G58" i="1"/>
  <c r="G21" i="1"/>
  <c r="G22" i="1"/>
  <c r="G23" i="1"/>
  <c r="G24" i="1"/>
  <c r="G25" i="1"/>
  <c r="G26" i="1"/>
  <c r="G27" i="1"/>
  <c r="G20" i="1"/>
  <c r="G11" i="1"/>
  <c r="G62" i="1" l="1"/>
  <c r="C85" i="1" s="1"/>
  <c r="G28" i="1"/>
  <c r="C81" i="1" s="1"/>
  <c r="G53" i="1"/>
  <c r="G51" i="1"/>
  <c r="G50" i="1"/>
  <c r="G48" i="1"/>
  <c r="G47" i="1"/>
  <c r="G45" i="1"/>
  <c r="G67" i="1"/>
  <c r="G54" i="1" l="1"/>
  <c r="C84" i="1" s="1"/>
  <c r="G40" i="1"/>
  <c r="G64" i="1" l="1"/>
  <c r="G65" i="1" s="1"/>
  <c r="C83" i="1"/>
  <c r="G66" i="1" l="1"/>
  <c r="D92" i="1" s="1"/>
  <c r="C86" i="1"/>
  <c r="C87" i="1"/>
  <c r="D83" i="1" s="1"/>
  <c r="E92" i="1" l="1"/>
  <c r="C92" i="1"/>
  <c r="G68" i="1"/>
  <c r="D84" i="1"/>
  <c r="D81" i="1"/>
  <c r="D85" i="1"/>
  <c r="D86" i="1"/>
  <c r="D87" i="1" l="1"/>
</calcChain>
</file>

<file path=xl/sharedStrings.xml><?xml version="1.0" encoding="utf-8"?>
<sst xmlns="http://schemas.openxmlformats.org/spreadsheetml/2006/main" count="162" uniqueCount="114">
  <si>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</si>
  <si>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</si>
  <si>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</si>
  <si>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</si>
  <si>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</si>
  <si>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</si>
  <si>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</si>
  <si>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</si>
  <si>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</si>
  <si>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</si>
  <si>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</si>
  <si>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</si>
  <si>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</si>
  <si>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</si>
  <si>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</si>
  <si>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</si>
  <si>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</si>
  <si>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</si>
  <si>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</si>
  <si>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</si>
  <si>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</si>
  <si>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</si>
  <si>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</si>
  <si>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</si>
  <si>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</si>
  <si>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</si>
  <si>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</si>
  <si>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</si>
  <si>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</si>
  <si>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</si>
  <si>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</si>
  <si>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</si>
  <si>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</si>
  <si>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</si>
  <si>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</si>
  <si>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Kg</t>
  </si>
  <si>
    <t>kg</t>
  </si>
  <si>
    <t>HERBICIDAS</t>
  </si>
  <si>
    <t>Primagram Gold 660 SC</t>
  </si>
  <si>
    <t>Lt.</t>
  </si>
  <si>
    <t>Option Pro 32% WG(*)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</si>
  <si>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</si>
  <si>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</si>
  <si>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</si>
  <si>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</si>
  <si>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</si>
  <si>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</si>
  <si>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</si>
  <si>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</si>
  <si>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</si>
  <si>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</si>
  <si>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</si>
  <si>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</si>
  <si>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</si>
  <si>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</si>
  <si>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</si>
  <si>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</si>
  <si>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</si>
  <si>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</si>
  <si>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</si>
  <si>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</si>
  <si>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</si>
  <si>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</si>
  <si>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</si>
  <si>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</si>
  <si>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</si>
  <si>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</si>
  <si>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</si>
  <si>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</si>
  <si>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</si>
  <si>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</si>
  <si>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Limpias</t>
  </si>
  <si>
    <t>LIMON</t>
  </si>
  <si>
    <t>EUREKA, FROTS FINO 49</t>
  </si>
  <si>
    <t>MEDIO</t>
  </si>
  <si>
    <t>METROPOLITANA</t>
  </si>
  <si>
    <t>NORTE</t>
  </si>
  <si>
    <t>MERCADO INTERNO</t>
  </si>
  <si>
    <t>HELADAS/DISPONIBILIDAD DE AGUA</t>
  </si>
  <si>
    <t>RENDIMIENTO (kg/há.)</t>
  </si>
  <si>
    <t>PRECIO ESPERADO ($/kg)</t>
  </si>
  <si>
    <t>Aplicación de Pesticidas</t>
  </si>
  <si>
    <t>Jun-Dic</t>
  </si>
  <si>
    <t>Poda (Ordenar Planta)</t>
  </si>
  <si>
    <t>Jul-Sep</t>
  </si>
  <si>
    <t>Aplicación de Fertilizante</t>
  </si>
  <si>
    <t>Ago-Mar</t>
  </si>
  <si>
    <t>Riegos y limpias de Acequias</t>
  </si>
  <si>
    <t>Todo el año</t>
  </si>
  <si>
    <t>Control de Malezas (Labor del metro)</t>
  </si>
  <si>
    <t xml:space="preserve">Cosecha </t>
  </si>
  <si>
    <t>Sep-Dic</t>
  </si>
  <si>
    <t>Cosecha y selección</t>
  </si>
  <si>
    <t xml:space="preserve"> </t>
  </si>
  <si>
    <t>Oct-Nov</t>
  </si>
  <si>
    <t>Aplicaciónes de Pesticidas</t>
  </si>
  <si>
    <t>Acarreo de Insumos e implementos</t>
  </si>
  <si>
    <t>Sacar Bins y Cargar Camión</t>
  </si>
  <si>
    <t>Bins</t>
  </si>
  <si>
    <t>Mallas Amarilla</t>
  </si>
  <si>
    <t xml:space="preserve">Unidad </t>
  </si>
  <si>
    <t>Materiales: Capachos o Baldes de 10 lts y Otros</t>
  </si>
  <si>
    <t>Ago</t>
  </si>
  <si>
    <t>Bins (Duración 5 años)</t>
  </si>
  <si>
    <t>Analisis Foliar</t>
  </si>
  <si>
    <t>Mar-Abr</t>
  </si>
  <si>
    <t>Nov</t>
  </si>
  <si>
    <t>ESCENARIOS COSTO UNITARIO  ($/kg)</t>
  </si>
  <si>
    <t>Costo unitario ($/ Kg) (*)</t>
  </si>
  <si>
    <t>Rendimiento (kg/há)</t>
  </si>
  <si>
    <t>Sept-Dic</t>
  </si>
  <si>
    <t>Curacaví</t>
  </si>
  <si>
    <t xml:space="preserve">Urea </t>
  </si>
  <si>
    <t>Mezcla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</si>
</sst>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\ _€_-;\-* #,##0.00\ _€_-;_-* &quot;-&quot;??\ _€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 applyNumberFormat="0" applyFill="0" applyBorder="0" applyProtection="0"/>
    <xf numFmtId="0" fontId="19" fillId="0" borderId="20"/>
    <xf numFmtId="167" fontId="19" fillId="0" borderId="20" applyFont="0" applyFill="0" applyBorder="0" applyAlignment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4" fillId="2" borderId="6" xfId="0" applyNumberFormat="1" applyFont="1" applyFill="1" applyBorder="1" applyAlignment="1">
      <alignment horizontal="center" wrapText="1"/>
    </xf>
    <xf numFmtId="49" fontId="1" fillId="5" borderId="14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4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8" xfId="0" applyNumberFormat="1" applyFont="1" applyFill="1" applyBorder="1" applyAlignment="1"/>
    <xf numFmtId="49" fontId="4" fillId="2" borderId="18" xfId="0" applyNumberFormat="1" applyFont="1" applyFill="1" applyBorder="1" applyAlignment="1">
      <alignment horizontal="center"/>
    </xf>
    <xf numFmtId="49" fontId="9" fillId="3" borderId="14" xfId="0" applyNumberFormat="1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5" fillId="7" borderId="20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165" fontId="13" fillId="8" borderId="34" xfId="0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20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14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166" fontId="4" fillId="2" borderId="6" xfId="0" applyNumberFormat="1" applyFont="1" applyFill="1" applyBorder="1" applyAlignment="1"/>
    <xf numFmtId="0" fontId="0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/>
    </xf>
    <xf numFmtId="9" fontId="15" fillId="2" borderId="32" xfId="0" applyNumberFormat="1" applyFont="1" applyFill="1" applyBorder="1" applyAlignment="1">
      <alignment horizontal="center"/>
    </xf>
    <xf numFmtId="9" fontId="13" fillId="8" borderId="35" xfId="0" applyNumberFormat="1" applyFont="1" applyFill="1" applyBorder="1" applyAlignment="1">
      <alignment horizontal="center" vertical="center"/>
    </xf>
    <xf numFmtId="165" fontId="13" fillId="8" borderId="3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1" fillId="5" borderId="49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vertical="center"/>
    </xf>
    <xf numFmtId="0" fontId="2" fillId="2" borderId="52" xfId="0" applyFont="1" applyFill="1" applyBorder="1" applyAlignment="1"/>
    <xf numFmtId="0" fontId="2" fillId="2" borderId="53" xfId="0" applyFont="1" applyFill="1" applyBorder="1" applyAlignment="1"/>
    <xf numFmtId="0" fontId="2" fillId="2" borderId="53" xfId="0" applyFont="1" applyFill="1" applyBorder="1" applyAlignment="1">
      <alignment horizontal="center"/>
    </xf>
    <xf numFmtId="3" fontId="2" fillId="2" borderId="53" xfId="0" applyNumberFormat="1" applyFont="1" applyFill="1" applyBorder="1" applyAlignment="1"/>
    <xf numFmtId="49" fontId="1" fillId="3" borderId="48" xfId="0" applyNumberFormat="1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horizontal="center" wrapText="1"/>
    </xf>
    <xf numFmtId="49" fontId="7" fillId="3" borderId="48" xfId="0" applyNumberFormat="1" applyFont="1" applyFill="1" applyBorder="1" applyAlignment="1">
      <alignment vertical="center"/>
    </xf>
    <xf numFmtId="0" fontId="7" fillId="3" borderId="48" xfId="0" applyFont="1" applyFill="1" applyBorder="1" applyAlignment="1">
      <alignment horizontal="center" vertical="center"/>
    </xf>
    <xf numFmtId="3" fontId="4" fillId="2" borderId="48" xfId="0" applyNumberFormat="1" applyFont="1" applyFill="1" applyBorder="1" applyAlignment="1">
      <alignment horizontal="center" wrapText="1"/>
    </xf>
    <xf numFmtId="3" fontId="7" fillId="3" borderId="48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14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/>
    </xf>
    <xf numFmtId="3" fontId="9" fillId="3" borderId="14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3" fontId="13" fillId="8" borderId="45" xfId="0" applyNumberFormat="1" applyFont="1" applyFill="1" applyBorder="1" applyAlignment="1">
      <alignment horizontal="right" vertical="center"/>
    </xf>
    <xf numFmtId="49" fontId="13" fillId="8" borderId="57" xfId="0" applyNumberFormat="1" applyFont="1" applyFill="1" applyBorder="1" applyAlignment="1">
      <alignment vertical="center"/>
    </xf>
    <xf numFmtId="49" fontId="13" fillId="8" borderId="58" xfId="0" applyNumberFormat="1" applyFont="1" applyFill="1" applyBorder="1" applyAlignment="1">
      <alignment vertical="center"/>
    </xf>
    <xf numFmtId="49" fontId="15" fillId="8" borderId="59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17" fontId="20" fillId="0" borderId="60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4" fillId="2" borderId="46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285748</xdr:colOff>
      <xdr:row>0</xdr:row>
      <xdr:rowOff>0</xdr:rowOff>
    </xdr:from>
    <xdr:to>
      <xdr:col>7</xdr:col>
      <xdr:colOff>9525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8" y="0"/>
          <a:ext cx="6838952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34" workbookViewId="0">
      <selection activeCell="H10" sqref="H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9.7109375" style="1" customWidth="1"/>
    <col min="3" max="3" width="18.5703125" style="1" customWidth="1"/>
    <col min="4" max="4" width="10.28515625" style="123" customWidth="1"/>
    <col min="5" max="5" width="12.7109375" style="1" customWidth="1"/>
    <col min="6" max="6" width="13.42578125" style="1" customWidth="1"/>
    <col min="7" max="7" width="17.5703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101"/>
      <c r="E1" s="2"/>
      <c r="F1" s="2"/>
      <c r="G1" s="2"/>
    </row>
    <row r="2" spans="1:7" ht="15" customHeight="1" x14ac:dyDescent="0.25">
      <c r="A2" s="2"/>
      <c r="B2" s="2"/>
      <c r="C2" s="2"/>
      <c r="D2" s="101"/>
      <c r="E2" s="2"/>
      <c r="F2" s="2"/>
      <c r="G2" s="2"/>
    </row>
    <row r="3" spans="1:7" ht="15" customHeight="1" x14ac:dyDescent="0.25">
      <c r="A3" s="2"/>
      <c r="B3" s="2"/>
      <c r="C3" s="2"/>
      <c r="D3" s="101"/>
      <c r="E3" s="2"/>
      <c r="F3" s="2"/>
      <c r="G3" s="2"/>
    </row>
    <row r="4" spans="1:7" ht="15" customHeight="1" x14ac:dyDescent="0.25">
      <c r="A4" s="2"/>
      <c r="B4" s="2"/>
      <c r="C4" s="2"/>
      <c r="D4" s="101"/>
      <c r="E4" s="2"/>
      <c r="F4" s="2"/>
      <c r="G4" s="2"/>
    </row>
    <row r="5" spans="1:7" ht="15" customHeight="1" x14ac:dyDescent="0.25">
      <c r="A5" s="2"/>
      <c r="B5" s="2"/>
      <c r="C5" s="2"/>
      <c r="D5" s="101"/>
      <c r="E5" s="2"/>
      <c r="F5" s="2"/>
      <c r="G5" s="2"/>
    </row>
    <row r="6" spans="1:7" ht="15" customHeight="1" x14ac:dyDescent="0.25">
      <c r="A6" s="2"/>
      <c r="B6" s="2"/>
      <c r="C6" s="2"/>
      <c r="D6" s="101"/>
      <c r="E6" s="2"/>
      <c r="F6" s="2"/>
      <c r="G6" s="2"/>
    </row>
    <row r="7" spans="1:7" ht="15" customHeight="1" x14ac:dyDescent="0.25">
      <c r="A7" s="2"/>
      <c r="B7" s="2"/>
      <c r="C7" s="2"/>
      <c r="D7" s="101"/>
      <c r="E7" s="2"/>
      <c r="F7" s="2"/>
      <c r="G7" s="2"/>
    </row>
    <row r="8" spans="1:7" ht="12" customHeight="1" x14ac:dyDescent="0.25">
      <c r="A8" s="3"/>
      <c r="B8" s="4" t="s">
        <v>0</v>
      </c>
      <c r="C8" s="5" t="s">
        <v>72</v>
      </c>
      <c r="D8" s="102"/>
      <c r="E8" s="155" t="s">
        <v>79</v>
      </c>
      <c r="F8" s="156"/>
      <c r="G8" s="152">
        <v>36000</v>
      </c>
    </row>
    <row r="9" spans="1:7" ht="15" x14ac:dyDescent="0.25">
      <c r="A9" s="3"/>
      <c r="B9" s="6" t="s">
        <v>1</v>
      </c>
      <c r="C9" s="7" t="s">
        <v>73</v>
      </c>
      <c r="D9" s="103"/>
      <c r="E9" s="166" t="s">
        <v>2</v>
      </c>
      <c r="F9" s="167"/>
      <c r="G9" s="124" t="s">
        <v>110</v>
      </c>
    </row>
    <row r="10" spans="1:7" ht="18" customHeight="1" x14ac:dyDescent="0.25">
      <c r="A10" s="3"/>
      <c r="B10" s="6" t="s">
        <v>3</v>
      </c>
      <c r="C10" s="9" t="s">
        <v>74</v>
      </c>
      <c r="D10" s="103"/>
      <c r="E10" s="157" t="s">
        <v>80</v>
      </c>
      <c r="F10" s="158"/>
      <c r="G10" s="100">
        <v>420</v>
      </c>
    </row>
    <row r="11" spans="1:7" ht="11.25" customHeight="1" x14ac:dyDescent="0.25">
      <c r="A11" s="3"/>
      <c r="B11" s="6" t="s">
        <v>4</v>
      </c>
      <c r="C11" s="10" t="s">
        <v>75</v>
      </c>
      <c r="D11" s="103"/>
      <c r="E11" s="11" t="s">
        <v>5</v>
      </c>
      <c r="F11" s="12"/>
      <c r="G11" s="13">
        <f>G8*G10</f>
        <v>15120000</v>
      </c>
    </row>
    <row r="12" spans="1:7" ht="11.25" customHeight="1" x14ac:dyDescent="0.25">
      <c r="A12" s="3"/>
      <c r="B12" s="6" t="s">
        <v>6</v>
      </c>
      <c r="C12" s="9" t="s">
        <v>76</v>
      </c>
      <c r="D12" s="103"/>
      <c r="E12" s="157" t="s">
        <v>7</v>
      </c>
      <c r="F12" s="158"/>
      <c r="G12" s="9" t="s">
        <v>77</v>
      </c>
    </row>
    <row r="13" spans="1:7" ht="13.5" customHeight="1" x14ac:dyDescent="0.25">
      <c r="A13" s="3"/>
      <c r="B13" s="6" t="s">
        <v>8</v>
      </c>
      <c r="C13" s="154" t="s">
        <v>111</v>
      </c>
      <c r="D13" s="103"/>
      <c r="E13" s="157" t="s">
        <v>9</v>
      </c>
      <c r="F13" s="158"/>
      <c r="G13" s="9" t="s">
        <v>110</v>
      </c>
    </row>
    <row r="14" spans="1:7" ht="24.75" customHeight="1" x14ac:dyDescent="0.25">
      <c r="A14" s="3"/>
      <c r="B14" s="6" t="s">
        <v>10</v>
      </c>
      <c r="C14" s="153">
        <v>44206</v>
      </c>
      <c r="D14" s="103"/>
      <c r="E14" s="159" t="s">
        <v>11</v>
      </c>
      <c r="F14" s="160"/>
      <c r="G14" s="10" t="s">
        <v>78</v>
      </c>
    </row>
    <row r="15" spans="1:7" ht="12" customHeight="1" x14ac:dyDescent="0.25">
      <c r="A15" s="2"/>
      <c r="B15" s="14"/>
      <c r="C15" s="15"/>
      <c r="D15" s="104"/>
      <c r="E15" s="16"/>
      <c r="F15" s="16"/>
      <c r="G15" s="17"/>
    </row>
    <row r="16" spans="1:7" ht="12" customHeight="1" x14ac:dyDescent="0.25">
      <c r="A16" s="18"/>
      <c r="B16" s="161" t="s">
        <v>12</v>
      </c>
      <c r="C16" s="162"/>
      <c r="D16" s="162"/>
      <c r="E16" s="162"/>
      <c r="F16" s="162"/>
      <c r="G16" s="162"/>
    </row>
    <row r="17" spans="1:7" ht="12" customHeight="1" x14ac:dyDescent="0.25">
      <c r="A17" s="2"/>
      <c r="B17" s="19"/>
      <c r="C17" s="20"/>
      <c r="D17" s="105"/>
      <c r="E17" s="20"/>
      <c r="F17" s="21"/>
      <c r="G17" s="21"/>
    </row>
    <row r="18" spans="1:7" ht="12" customHeight="1" x14ac:dyDescent="0.25">
      <c r="A18" s="3"/>
      <c r="B18" s="125" t="s">
        <v>13</v>
      </c>
      <c r="C18" s="126"/>
      <c r="D18" s="127"/>
      <c r="E18" s="128"/>
      <c r="F18" s="128"/>
      <c r="G18" s="128"/>
    </row>
    <row r="19" spans="1:7" ht="39" customHeight="1" x14ac:dyDescent="0.25">
      <c r="A19" s="64"/>
      <c r="B19" s="133" t="s">
        <v>14</v>
      </c>
      <c r="C19" s="133" t="s">
        <v>15</v>
      </c>
      <c r="D19" s="133" t="s">
        <v>16</v>
      </c>
      <c r="E19" s="133" t="s">
        <v>17</v>
      </c>
      <c r="F19" s="133" t="s">
        <v>18</v>
      </c>
      <c r="G19" s="133" t="s">
        <v>19</v>
      </c>
    </row>
    <row r="20" spans="1:7" ht="12.75" customHeight="1" x14ac:dyDescent="0.25">
      <c r="A20" s="64"/>
      <c r="B20" s="134" t="s">
        <v>81</v>
      </c>
      <c r="C20" s="135" t="s">
        <v>20</v>
      </c>
      <c r="D20" s="136">
        <v>8</v>
      </c>
      <c r="E20" s="135" t="s">
        <v>82</v>
      </c>
      <c r="F20" s="139">
        <v>25000</v>
      </c>
      <c r="G20" s="139">
        <f>D20*F20</f>
        <v>200000</v>
      </c>
    </row>
    <row r="21" spans="1:7" ht="12.75" customHeight="1" x14ac:dyDescent="0.25">
      <c r="A21" s="64"/>
      <c r="B21" s="134" t="s">
        <v>83</v>
      </c>
      <c r="C21" s="135" t="s">
        <v>20</v>
      </c>
      <c r="D21" s="136">
        <v>7</v>
      </c>
      <c r="E21" s="135" t="s">
        <v>84</v>
      </c>
      <c r="F21" s="139">
        <v>25000</v>
      </c>
      <c r="G21" s="139">
        <f t="shared" ref="G21:G27" si="0">D21*F21</f>
        <v>175000</v>
      </c>
    </row>
    <row r="22" spans="1:7" ht="12.75" customHeight="1" x14ac:dyDescent="0.25">
      <c r="A22" s="64"/>
      <c r="B22" s="134" t="s">
        <v>85</v>
      </c>
      <c r="C22" s="135" t="s">
        <v>20</v>
      </c>
      <c r="D22" s="136">
        <v>6</v>
      </c>
      <c r="E22" s="135" t="s">
        <v>86</v>
      </c>
      <c r="F22" s="139">
        <v>25000</v>
      </c>
      <c r="G22" s="139">
        <f t="shared" si="0"/>
        <v>150000</v>
      </c>
    </row>
    <row r="23" spans="1:7" ht="12.75" customHeight="1" x14ac:dyDescent="0.25">
      <c r="A23" s="64"/>
      <c r="B23" s="134" t="s">
        <v>87</v>
      </c>
      <c r="C23" s="135" t="s">
        <v>20</v>
      </c>
      <c r="D23" s="136">
        <v>15</v>
      </c>
      <c r="E23" s="135" t="s">
        <v>88</v>
      </c>
      <c r="F23" s="139">
        <v>25000</v>
      </c>
      <c r="G23" s="139">
        <f t="shared" si="0"/>
        <v>375000</v>
      </c>
    </row>
    <row r="24" spans="1:7" ht="12.75" customHeight="1" x14ac:dyDescent="0.25">
      <c r="A24" s="64"/>
      <c r="B24" s="134" t="s">
        <v>89</v>
      </c>
      <c r="C24" s="135" t="s">
        <v>20</v>
      </c>
      <c r="D24" s="136">
        <v>12</v>
      </c>
      <c r="E24" s="135" t="s">
        <v>88</v>
      </c>
      <c r="F24" s="139">
        <v>25000</v>
      </c>
      <c r="G24" s="139">
        <f t="shared" si="0"/>
        <v>300000</v>
      </c>
    </row>
    <row r="25" spans="1:7" ht="15" customHeight="1" x14ac:dyDescent="0.25">
      <c r="A25" s="64"/>
      <c r="B25" s="134" t="s">
        <v>90</v>
      </c>
      <c r="C25" s="135" t="s">
        <v>20</v>
      </c>
      <c r="D25" s="136">
        <v>65</v>
      </c>
      <c r="E25" s="135" t="s">
        <v>91</v>
      </c>
      <c r="F25" s="139">
        <v>25000</v>
      </c>
      <c r="G25" s="139">
        <f t="shared" si="0"/>
        <v>1625000</v>
      </c>
    </row>
    <row r="26" spans="1:7" ht="12.75" customHeight="1" x14ac:dyDescent="0.25">
      <c r="A26" s="64"/>
      <c r="B26" s="134" t="s">
        <v>92</v>
      </c>
      <c r="C26" s="135" t="s">
        <v>20</v>
      </c>
      <c r="D26" s="136">
        <v>30</v>
      </c>
      <c r="E26" s="135" t="s">
        <v>91</v>
      </c>
      <c r="F26" s="139">
        <v>25000</v>
      </c>
      <c r="G26" s="139">
        <f t="shared" si="0"/>
        <v>750000</v>
      </c>
    </row>
    <row r="27" spans="1:7" ht="12.75" customHeight="1" x14ac:dyDescent="0.25">
      <c r="A27" s="64"/>
      <c r="B27" s="134" t="s">
        <v>71</v>
      </c>
      <c r="C27" s="135" t="s">
        <v>70</v>
      </c>
      <c r="D27" s="136">
        <v>1</v>
      </c>
      <c r="E27" s="135" t="s">
        <v>106</v>
      </c>
      <c r="F27" s="139">
        <v>15000</v>
      </c>
      <c r="G27" s="139">
        <f t="shared" si="0"/>
        <v>15000</v>
      </c>
    </row>
    <row r="28" spans="1:7" ht="12.75" customHeight="1" x14ac:dyDescent="0.25">
      <c r="A28" s="64"/>
      <c r="B28" s="137" t="s">
        <v>21</v>
      </c>
      <c r="C28" s="138"/>
      <c r="D28" s="138"/>
      <c r="E28" s="138"/>
      <c r="F28" s="138"/>
      <c r="G28" s="140">
        <f>G20+G21+G22+G23+G24+G25+G26+G27</f>
        <v>3590000</v>
      </c>
    </row>
    <row r="29" spans="1:7" ht="12" customHeight="1" x14ac:dyDescent="0.25">
      <c r="A29" s="2"/>
      <c r="B29" s="129"/>
      <c r="C29" s="130"/>
      <c r="D29" s="131"/>
      <c r="E29" s="130"/>
      <c r="F29" s="132"/>
      <c r="G29" s="132"/>
    </row>
    <row r="30" spans="1:7" ht="12" customHeight="1" x14ac:dyDescent="0.25">
      <c r="A30" s="3"/>
      <c r="B30" s="23" t="s">
        <v>22</v>
      </c>
      <c r="C30" s="24"/>
      <c r="D30" s="25"/>
      <c r="E30" s="25"/>
      <c r="F30" s="26"/>
      <c r="G30" s="26"/>
    </row>
    <row r="31" spans="1:7" ht="24" customHeight="1" x14ac:dyDescent="0.25">
      <c r="A31" s="3"/>
      <c r="B31" s="27" t="s">
        <v>14</v>
      </c>
      <c r="C31" s="28" t="s">
        <v>15</v>
      </c>
      <c r="D31" s="28" t="s">
        <v>16</v>
      </c>
      <c r="E31" s="27" t="s">
        <v>17</v>
      </c>
      <c r="F31" s="28" t="s">
        <v>18</v>
      </c>
      <c r="G31" s="27" t="s">
        <v>19</v>
      </c>
    </row>
    <row r="32" spans="1:7" ht="12" customHeight="1" x14ac:dyDescent="0.25">
      <c r="A32" s="3"/>
      <c r="B32" s="29"/>
      <c r="C32" s="30"/>
      <c r="D32" s="30"/>
      <c r="E32" s="30" t="s">
        <v>93</v>
      </c>
      <c r="F32" s="98" t="s">
        <v>93</v>
      </c>
      <c r="G32" s="141">
        <v>0</v>
      </c>
    </row>
    <row r="33" spans="1:11" ht="12" customHeight="1" x14ac:dyDescent="0.25">
      <c r="A33" s="3"/>
      <c r="B33" s="31" t="s">
        <v>23</v>
      </c>
      <c r="C33" s="32"/>
      <c r="D33" s="32"/>
      <c r="E33" s="32"/>
      <c r="F33" s="33"/>
      <c r="G33" s="142">
        <v>0</v>
      </c>
    </row>
    <row r="34" spans="1:11" ht="12" customHeight="1" x14ac:dyDescent="0.25">
      <c r="A34" s="2"/>
      <c r="B34" s="34"/>
      <c r="C34" s="35"/>
      <c r="D34" s="50"/>
      <c r="E34" s="35"/>
      <c r="F34" s="36"/>
      <c r="G34" s="36"/>
    </row>
    <row r="35" spans="1:11" ht="12" customHeight="1" x14ac:dyDescent="0.25">
      <c r="A35" s="3"/>
      <c r="B35" s="23" t="s">
        <v>24</v>
      </c>
      <c r="C35" s="24"/>
      <c r="D35" s="25"/>
      <c r="E35" s="25"/>
      <c r="F35" s="26"/>
      <c r="G35" s="26"/>
    </row>
    <row r="36" spans="1:11" ht="32.25" customHeight="1" x14ac:dyDescent="0.25">
      <c r="A36" s="3"/>
      <c r="B36" s="37" t="s">
        <v>14</v>
      </c>
      <c r="C36" s="37" t="s">
        <v>15</v>
      </c>
      <c r="D36" s="37" t="s">
        <v>16</v>
      </c>
      <c r="E36" s="37" t="s">
        <v>17</v>
      </c>
      <c r="F36" s="38" t="s">
        <v>18</v>
      </c>
      <c r="G36" s="37" t="s">
        <v>19</v>
      </c>
    </row>
    <row r="37" spans="1:11" ht="12.75" customHeight="1" x14ac:dyDescent="0.25">
      <c r="A37" s="18"/>
      <c r="B37" s="8" t="s">
        <v>95</v>
      </c>
      <c r="C37" s="22" t="s">
        <v>25</v>
      </c>
      <c r="D37" s="106">
        <v>4</v>
      </c>
      <c r="E37" s="22" t="s">
        <v>82</v>
      </c>
      <c r="F37" s="143">
        <v>160000</v>
      </c>
      <c r="G37" s="143">
        <v>640000</v>
      </c>
    </row>
    <row r="38" spans="1:11" ht="12.75" customHeight="1" x14ac:dyDescent="0.25">
      <c r="A38" s="18"/>
      <c r="B38" s="8" t="s">
        <v>96</v>
      </c>
      <c r="C38" s="22" t="s">
        <v>25</v>
      </c>
      <c r="D38" s="106">
        <v>3</v>
      </c>
      <c r="E38" s="22" t="s">
        <v>88</v>
      </c>
      <c r="F38" s="143">
        <v>120000</v>
      </c>
      <c r="G38" s="143">
        <v>360000</v>
      </c>
    </row>
    <row r="39" spans="1:11" ht="12.75" customHeight="1" x14ac:dyDescent="0.25">
      <c r="A39" s="18"/>
      <c r="B39" s="8" t="s">
        <v>97</v>
      </c>
      <c r="C39" s="22" t="s">
        <v>98</v>
      </c>
      <c r="D39" s="106">
        <v>62.5</v>
      </c>
      <c r="E39" s="22" t="s">
        <v>91</v>
      </c>
      <c r="F39" s="143">
        <v>15000</v>
      </c>
      <c r="G39" s="143">
        <v>937500</v>
      </c>
    </row>
    <row r="40" spans="1:11" ht="12.75" customHeight="1" x14ac:dyDescent="0.25">
      <c r="A40" s="3"/>
      <c r="B40" s="39" t="s">
        <v>26</v>
      </c>
      <c r="C40" s="40"/>
      <c r="D40" s="40"/>
      <c r="E40" s="40"/>
      <c r="F40" s="40"/>
      <c r="G40" s="144">
        <f>SUM(G37:G39)</f>
        <v>1937500</v>
      </c>
    </row>
    <row r="41" spans="1:11" ht="12" customHeight="1" x14ac:dyDescent="0.25">
      <c r="A41" s="2"/>
      <c r="B41" s="34"/>
      <c r="C41" s="35"/>
      <c r="D41" s="50"/>
      <c r="E41" s="35"/>
      <c r="F41" s="36"/>
      <c r="G41" s="36"/>
    </row>
    <row r="42" spans="1:11" ht="12" customHeight="1" x14ac:dyDescent="0.25">
      <c r="A42" s="3"/>
      <c r="B42" s="23" t="s">
        <v>27</v>
      </c>
      <c r="C42" s="24"/>
      <c r="D42" s="25"/>
      <c r="E42" s="25"/>
      <c r="F42" s="26"/>
      <c r="G42" s="26"/>
    </row>
    <row r="43" spans="1:11" ht="24" customHeight="1" x14ac:dyDescent="0.25">
      <c r="A43" s="3"/>
      <c r="B43" s="38" t="s">
        <v>28</v>
      </c>
      <c r="C43" s="38" t="s">
        <v>29</v>
      </c>
      <c r="D43" s="38" t="s">
        <v>30</v>
      </c>
      <c r="E43" s="38" t="s">
        <v>17</v>
      </c>
      <c r="F43" s="38" t="s">
        <v>18</v>
      </c>
      <c r="G43" s="38" t="s">
        <v>19</v>
      </c>
      <c r="K43" s="97"/>
    </row>
    <row r="44" spans="1:11" ht="12.75" customHeight="1" x14ac:dyDescent="0.25">
      <c r="A44" s="18"/>
      <c r="B44" s="41" t="s">
        <v>31</v>
      </c>
      <c r="C44" s="42"/>
      <c r="D44" s="107"/>
      <c r="E44" s="42"/>
      <c r="F44" s="42"/>
      <c r="G44" s="42"/>
      <c r="K44" s="97"/>
    </row>
    <row r="45" spans="1:11" ht="12.75" customHeight="1" x14ac:dyDescent="0.25">
      <c r="A45" s="18"/>
      <c r="B45" s="11" t="s">
        <v>32</v>
      </c>
      <c r="C45" s="43" t="s">
        <v>33</v>
      </c>
      <c r="D45" s="108">
        <v>1.2</v>
      </c>
      <c r="E45" s="43" t="s">
        <v>94</v>
      </c>
      <c r="F45" s="110">
        <v>120000</v>
      </c>
      <c r="G45" s="110">
        <f>(D45*F45)</f>
        <v>144000</v>
      </c>
    </row>
    <row r="46" spans="1:11" ht="12.75" customHeight="1" x14ac:dyDescent="0.25">
      <c r="A46" s="18"/>
      <c r="B46" s="44" t="s">
        <v>34</v>
      </c>
      <c r="C46" s="45"/>
      <c r="D46" s="45"/>
      <c r="E46" s="45"/>
      <c r="F46" s="110"/>
      <c r="G46" s="110"/>
    </row>
    <row r="47" spans="1:11" ht="12.75" customHeight="1" x14ac:dyDescent="0.25">
      <c r="A47" s="18"/>
      <c r="B47" s="11" t="s">
        <v>112</v>
      </c>
      <c r="C47" s="43" t="s">
        <v>35</v>
      </c>
      <c r="D47" s="108">
        <v>700</v>
      </c>
      <c r="E47" s="43" t="s">
        <v>94</v>
      </c>
      <c r="F47" s="110">
        <v>480</v>
      </c>
      <c r="G47" s="110">
        <f>(D47*F47)</f>
        <v>336000</v>
      </c>
    </row>
    <row r="48" spans="1:11" ht="12.75" customHeight="1" x14ac:dyDescent="0.25">
      <c r="A48" s="18"/>
      <c r="B48" s="11" t="s">
        <v>113</v>
      </c>
      <c r="C48" s="43" t="s">
        <v>36</v>
      </c>
      <c r="D48" s="108">
        <v>500</v>
      </c>
      <c r="E48" s="43" t="s">
        <v>94</v>
      </c>
      <c r="F48" s="110">
        <v>440</v>
      </c>
      <c r="G48" s="110">
        <f>(D48*F48)</f>
        <v>220000</v>
      </c>
    </row>
    <row r="49" spans="1:7" ht="12.75" customHeight="1" x14ac:dyDescent="0.25">
      <c r="A49" s="18"/>
      <c r="B49" s="44" t="s">
        <v>37</v>
      </c>
      <c r="C49" s="45"/>
      <c r="D49" s="45"/>
      <c r="E49" s="45"/>
      <c r="F49" s="110"/>
      <c r="G49" s="110"/>
    </row>
    <row r="50" spans="1:7" ht="12.75" customHeight="1" x14ac:dyDescent="0.25">
      <c r="A50" s="18"/>
      <c r="B50" s="11" t="s">
        <v>38</v>
      </c>
      <c r="C50" s="43" t="s">
        <v>39</v>
      </c>
      <c r="D50" s="108">
        <v>4</v>
      </c>
      <c r="E50" s="43" t="s">
        <v>94</v>
      </c>
      <c r="F50" s="110">
        <v>6500</v>
      </c>
      <c r="G50" s="110">
        <f>(D50*F50)</f>
        <v>26000</v>
      </c>
    </row>
    <row r="51" spans="1:7" ht="12.75" customHeight="1" x14ac:dyDescent="0.25">
      <c r="A51" s="18"/>
      <c r="B51" s="11" t="s">
        <v>40</v>
      </c>
      <c r="C51" s="43" t="s">
        <v>35</v>
      </c>
      <c r="D51" s="108">
        <v>0.2</v>
      </c>
      <c r="E51" s="43" t="s">
        <v>94</v>
      </c>
      <c r="F51" s="110">
        <v>145680</v>
      </c>
      <c r="G51" s="110">
        <f>(D51*F51)</f>
        <v>29136</v>
      </c>
    </row>
    <row r="52" spans="1:7" ht="12.75" customHeight="1" x14ac:dyDescent="0.25">
      <c r="A52" s="18"/>
      <c r="B52" s="44" t="s">
        <v>41</v>
      </c>
      <c r="C52" s="45"/>
      <c r="D52" s="45"/>
      <c r="E52" s="45"/>
      <c r="F52" s="110"/>
      <c r="G52" s="110"/>
    </row>
    <row r="53" spans="1:7" ht="12.75" customHeight="1" x14ac:dyDescent="0.25">
      <c r="A53" s="18"/>
      <c r="B53" s="46" t="s">
        <v>42</v>
      </c>
      <c r="C53" s="47" t="s">
        <v>39</v>
      </c>
      <c r="D53" s="109">
        <v>4</v>
      </c>
      <c r="E53" s="47" t="s">
        <v>94</v>
      </c>
      <c r="F53" s="145">
        <v>3300</v>
      </c>
      <c r="G53" s="145">
        <f>(D53*F53)</f>
        <v>13200</v>
      </c>
    </row>
    <row r="54" spans="1:7" ht="13.5" customHeight="1" x14ac:dyDescent="0.25">
      <c r="A54" s="3"/>
      <c r="B54" s="48" t="s">
        <v>43</v>
      </c>
      <c r="C54" s="49"/>
      <c r="D54" s="49"/>
      <c r="E54" s="49"/>
      <c r="F54" s="49"/>
      <c r="G54" s="146">
        <f>SUM(G44:G53)</f>
        <v>768336</v>
      </c>
    </row>
    <row r="55" spans="1:7" ht="12" customHeight="1" x14ac:dyDescent="0.25">
      <c r="A55" s="2"/>
      <c r="B55" s="34"/>
      <c r="C55" s="35"/>
      <c r="D55" s="50"/>
      <c r="E55" s="50"/>
      <c r="F55" s="36"/>
      <c r="G55" s="36"/>
    </row>
    <row r="56" spans="1:7" ht="12" customHeight="1" x14ac:dyDescent="0.25">
      <c r="A56" s="3"/>
      <c r="B56" s="23" t="s">
        <v>44</v>
      </c>
      <c r="C56" s="24"/>
      <c r="D56" s="25"/>
      <c r="E56" s="25"/>
      <c r="F56" s="26"/>
      <c r="G56" s="26"/>
    </row>
    <row r="57" spans="1:7" ht="26.25" customHeight="1" x14ac:dyDescent="0.25">
      <c r="A57" s="3"/>
      <c r="B57" s="37" t="s">
        <v>45</v>
      </c>
      <c r="C57" s="38" t="s">
        <v>29</v>
      </c>
      <c r="D57" s="38" t="s">
        <v>30</v>
      </c>
      <c r="E57" s="37" t="s">
        <v>17</v>
      </c>
      <c r="F57" s="38" t="s">
        <v>18</v>
      </c>
      <c r="G57" s="37" t="s">
        <v>19</v>
      </c>
    </row>
    <row r="58" spans="1:7" ht="14.25" customHeight="1" x14ac:dyDescent="0.25">
      <c r="A58" s="64"/>
      <c r="B58" s="99" t="s">
        <v>99</v>
      </c>
      <c r="C58" s="43" t="s">
        <v>100</v>
      </c>
      <c r="D58" s="110">
        <v>1250</v>
      </c>
      <c r="E58" s="22" t="s">
        <v>91</v>
      </c>
      <c r="F58" s="110">
        <v>300</v>
      </c>
      <c r="G58" s="110">
        <f>D58*F58</f>
        <v>375000</v>
      </c>
    </row>
    <row r="59" spans="1:7" ht="15.75" customHeight="1" x14ac:dyDescent="0.25">
      <c r="A59" s="64"/>
      <c r="B59" s="99" t="s">
        <v>101</v>
      </c>
      <c r="C59" s="43" t="s">
        <v>15</v>
      </c>
      <c r="D59" s="110">
        <v>10</v>
      </c>
      <c r="E59" s="22" t="s">
        <v>102</v>
      </c>
      <c r="F59" s="110">
        <v>2300</v>
      </c>
      <c r="G59" s="110">
        <f t="shared" ref="G59:G61" si="1">D59*F59</f>
        <v>23000</v>
      </c>
    </row>
    <row r="60" spans="1:7" ht="15" customHeight="1" x14ac:dyDescent="0.25">
      <c r="A60" s="64"/>
      <c r="B60" s="99" t="s">
        <v>103</v>
      </c>
      <c r="C60" s="43" t="s">
        <v>98</v>
      </c>
      <c r="D60" s="110">
        <v>30</v>
      </c>
      <c r="E60" s="22" t="s">
        <v>91</v>
      </c>
      <c r="F60" s="110">
        <v>62000</v>
      </c>
      <c r="G60" s="110">
        <f t="shared" si="1"/>
        <v>1860000</v>
      </c>
    </row>
    <row r="61" spans="1:7" ht="12.75" customHeight="1" x14ac:dyDescent="0.25">
      <c r="A61" s="18"/>
      <c r="B61" s="8" t="s">
        <v>104</v>
      </c>
      <c r="C61" s="43" t="s">
        <v>15</v>
      </c>
      <c r="D61" s="110">
        <v>1</v>
      </c>
      <c r="E61" s="22" t="s">
        <v>105</v>
      </c>
      <c r="F61" s="110">
        <v>33000</v>
      </c>
      <c r="G61" s="110">
        <f t="shared" si="1"/>
        <v>33000</v>
      </c>
    </row>
    <row r="62" spans="1:7" ht="13.5" customHeight="1" x14ac:dyDescent="0.25">
      <c r="A62" s="3"/>
      <c r="B62" s="51" t="s">
        <v>46</v>
      </c>
      <c r="C62" s="52"/>
      <c r="D62" s="52"/>
      <c r="E62" s="52"/>
      <c r="F62" s="53"/>
      <c r="G62" s="147">
        <f>G58+G59+G60+G61</f>
        <v>2291000</v>
      </c>
    </row>
    <row r="63" spans="1:7" ht="12" customHeight="1" x14ac:dyDescent="0.25">
      <c r="A63" s="2"/>
      <c r="B63" s="67"/>
      <c r="C63" s="67"/>
      <c r="D63" s="111"/>
      <c r="E63" s="67"/>
      <c r="F63" s="68"/>
      <c r="G63" s="68"/>
    </row>
    <row r="64" spans="1:7" ht="12" customHeight="1" x14ac:dyDescent="0.25">
      <c r="A64" s="64"/>
      <c r="B64" s="69" t="s">
        <v>47</v>
      </c>
      <c r="C64" s="70"/>
      <c r="D64" s="112"/>
      <c r="E64" s="70"/>
      <c r="F64" s="70"/>
      <c r="G64" s="71">
        <f>G28+G33+G40+G54+G62</f>
        <v>8586836</v>
      </c>
    </row>
    <row r="65" spans="1:7" ht="12" customHeight="1" x14ac:dyDescent="0.25">
      <c r="A65" s="64"/>
      <c r="B65" s="72" t="s">
        <v>48</v>
      </c>
      <c r="C65" s="55"/>
      <c r="D65" s="113"/>
      <c r="E65" s="55"/>
      <c r="F65" s="55"/>
      <c r="G65" s="73">
        <f>G64*0.05</f>
        <v>429341.80000000005</v>
      </c>
    </row>
    <row r="66" spans="1:7" ht="12" customHeight="1" x14ac:dyDescent="0.25">
      <c r="A66" s="64"/>
      <c r="B66" s="74" t="s">
        <v>49</v>
      </c>
      <c r="C66" s="54"/>
      <c r="D66" s="114"/>
      <c r="E66" s="54"/>
      <c r="F66" s="54"/>
      <c r="G66" s="75">
        <f>G65+G64</f>
        <v>9016177.8000000007</v>
      </c>
    </row>
    <row r="67" spans="1:7" ht="12" customHeight="1" x14ac:dyDescent="0.25">
      <c r="A67" s="64"/>
      <c r="B67" s="72" t="s">
        <v>50</v>
      </c>
      <c r="C67" s="55"/>
      <c r="D67" s="113"/>
      <c r="E67" s="55"/>
      <c r="F67" s="55"/>
      <c r="G67" s="73">
        <f>G11</f>
        <v>15120000</v>
      </c>
    </row>
    <row r="68" spans="1:7" ht="12" customHeight="1" x14ac:dyDescent="0.25">
      <c r="A68" s="64"/>
      <c r="B68" s="76" t="s">
        <v>51</v>
      </c>
      <c r="C68" s="77"/>
      <c r="D68" s="115"/>
      <c r="E68" s="77"/>
      <c r="F68" s="77"/>
      <c r="G68" s="78">
        <f>G67-G66</f>
        <v>6103822.1999999993</v>
      </c>
    </row>
    <row r="69" spans="1:7" ht="12" customHeight="1" x14ac:dyDescent="0.25">
      <c r="A69" s="64"/>
      <c r="B69" s="65" t="s">
        <v>52</v>
      </c>
      <c r="C69" s="66"/>
      <c r="D69" s="116"/>
      <c r="E69" s="66"/>
      <c r="F69" s="66"/>
      <c r="G69" s="61"/>
    </row>
    <row r="70" spans="1:7" ht="12.75" customHeight="1" thickBot="1" x14ac:dyDescent="0.3">
      <c r="A70" s="64"/>
      <c r="B70" s="79"/>
      <c r="C70" s="66"/>
      <c r="D70" s="116"/>
      <c r="E70" s="66"/>
      <c r="F70" s="66"/>
      <c r="G70" s="61"/>
    </row>
    <row r="71" spans="1:7" ht="12" customHeight="1" x14ac:dyDescent="0.25">
      <c r="A71" s="64"/>
      <c r="B71" s="86" t="s">
        <v>53</v>
      </c>
      <c r="C71" s="87"/>
      <c r="D71" s="117"/>
      <c r="E71" s="87"/>
      <c r="F71" s="88"/>
      <c r="G71" s="61"/>
    </row>
    <row r="72" spans="1:7" ht="12" customHeight="1" x14ac:dyDescent="0.25">
      <c r="A72" s="64"/>
      <c r="B72" s="89" t="s">
        <v>54</v>
      </c>
      <c r="C72" s="63"/>
      <c r="D72" s="118"/>
      <c r="E72" s="63"/>
      <c r="F72" s="90"/>
      <c r="G72" s="61"/>
    </row>
    <row r="73" spans="1:7" ht="12" customHeight="1" x14ac:dyDescent="0.25">
      <c r="A73" s="64"/>
      <c r="B73" s="89" t="s">
        <v>55</v>
      </c>
      <c r="C73" s="63"/>
      <c r="D73" s="118"/>
      <c r="E73" s="63"/>
      <c r="F73" s="90"/>
      <c r="G73" s="61"/>
    </row>
    <row r="74" spans="1:7" ht="12" customHeight="1" x14ac:dyDescent="0.25">
      <c r="A74" s="64"/>
      <c r="B74" s="89" t="s">
        <v>56</v>
      </c>
      <c r="C74" s="63"/>
      <c r="D74" s="118"/>
      <c r="E74" s="63"/>
      <c r="F74" s="90"/>
      <c r="G74" s="61"/>
    </row>
    <row r="75" spans="1:7" ht="12" customHeight="1" x14ac:dyDescent="0.25">
      <c r="A75" s="64"/>
      <c r="B75" s="89" t="s">
        <v>57</v>
      </c>
      <c r="C75" s="63"/>
      <c r="D75" s="118"/>
      <c r="E75" s="63"/>
      <c r="F75" s="90"/>
      <c r="G75" s="61"/>
    </row>
    <row r="76" spans="1:7" ht="12" customHeight="1" x14ac:dyDescent="0.25">
      <c r="A76" s="64"/>
      <c r="B76" s="89" t="s">
        <v>58</v>
      </c>
      <c r="C76" s="63"/>
      <c r="D76" s="118"/>
      <c r="E76" s="63"/>
      <c r="F76" s="90"/>
      <c r="G76" s="61"/>
    </row>
    <row r="77" spans="1:7" ht="12.75" customHeight="1" thickBot="1" x14ac:dyDescent="0.3">
      <c r="A77" s="64"/>
      <c r="B77" s="91" t="s">
        <v>59</v>
      </c>
      <c r="C77" s="92"/>
      <c r="D77" s="119"/>
      <c r="E77" s="92"/>
      <c r="F77" s="93"/>
      <c r="G77" s="61"/>
    </row>
    <row r="78" spans="1:7" ht="12.75" customHeight="1" thickBot="1" x14ac:dyDescent="0.3">
      <c r="A78" s="64"/>
      <c r="B78" s="84"/>
      <c r="C78" s="63"/>
      <c r="D78" s="118"/>
      <c r="E78" s="63"/>
      <c r="F78" s="63"/>
      <c r="G78" s="61"/>
    </row>
    <row r="79" spans="1:7" ht="15" customHeight="1" thickBot="1" x14ac:dyDescent="0.3">
      <c r="A79" s="64"/>
      <c r="B79" s="163" t="s">
        <v>60</v>
      </c>
      <c r="C79" s="164"/>
      <c r="D79" s="165"/>
      <c r="E79" s="56"/>
      <c r="F79" s="56"/>
      <c r="G79" s="61"/>
    </row>
    <row r="80" spans="1:7" ht="12" customHeight="1" x14ac:dyDescent="0.25">
      <c r="A80" s="64"/>
      <c r="B80" s="149" t="s">
        <v>45</v>
      </c>
      <c r="C80" s="150" t="s">
        <v>61</v>
      </c>
      <c r="D80" s="151" t="s">
        <v>62</v>
      </c>
      <c r="E80" s="56"/>
      <c r="F80" s="56"/>
      <c r="G80" s="61"/>
    </row>
    <row r="81" spans="1:7" ht="12" customHeight="1" x14ac:dyDescent="0.25">
      <c r="A81" s="64"/>
      <c r="B81" s="81" t="s">
        <v>63</v>
      </c>
      <c r="C81" s="57">
        <f>G28</f>
        <v>3590000</v>
      </c>
      <c r="D81" s="120">
        <f>(C81/C87)</f>
        <v>0.39817315936249614</v>
      </c>
      <c r="E81" s="56"/>
      <c r="F81" s="56"/>
      <c r="G81" s="61"/>
    </row>
    <row r="82" spans="1:7" ht="12" customHeight="1" x14ac:dyDescent="0.25">
      <c r="A82" s="64"/>
      <c r="B82" s="81" t="s">
        <v>64</v>
      </c>
      <c r="C82" s="58">
        <v>0</v>
      </c>
      <c r="D82" s="120">
        <v>0</v>
      </c>
      <c r="E82" s="56"/>
      <c r="F82" s="56"/>
      <c r="G82" s="61"/>
    </row>
    <row r="83" spans="1:7" ht="12" customHeight="1" x14ac:dyDescent="0.25">
      <c r="A83" s="64"/>
      <c r="B83" s="81" t="s">
        <v>65</v>
      </c>
      <c r="C83" s="57">
        <f>G40</f>
        <v>1937500</v>
      </c>
      <c r="D83" s="120">
        <f>(C83/C87)</f>
        <v>0.21489150313783739</v>
      </c>
      <c r="E83" s="56"/>
      <c r="F83" s="56"/>
      <c r="G83" s="61"/>
    </row>
    <row r="84" spans="1:7" ht="12" customHeight="1" x14ac:dyDescent="0.25">
      <c r="A84" s="64"/>
      <c r="B84" s="81" t="s">
        <v>28</v>
      </c>
      <c r="C84" s="57">
        <f>G54</f>
        <v>768336</v>
      </c>
      <c r="D84" s="120">
        <f>(C84/C87)</f>
        <v>8.5217485396084355E-2</v>
      </c>
      <c r="E84" s="56"/>
      <c r="F84" s="56"/>
      <c r="G84" s="61"/>
    </row>
    <row r="85" spans="1:7" ht="12" customHeight="1" x14ac:dyDescent="0.25">
      <c r="A85" s="64"/>
      <c r="B85" s="81" t="s">
        <v>66</v>
      </c>
      <c r="C85" s="59">
        <f>G62</f>
        <v>2291000</v>
      </c>
      <c r="D85" s="120">
        <f>(C85/C87)</f>
        <v>0.25409880448453442</v>
      </c>
      <c r="E85" s="60"/>
      <c r="F85" s="60"/>
      <c r="G85" s="61"/>
    </row>
    <row r="86" spans="1:7" ht="12" customHeight="1" x14ac:dyDescent="0.25">
      <c r="A86" s="64"/>
      <c r="B86" s="81" t="s">
        <v>67</v>
      </c>
      <c r="C86" s="59">
        <f>G65</f>
        <v>429341.80000000005</v>
      </c>
      <c r="D86" s="120">
        <f>(C86/C87)</f>
        <v>4.7619047619047623E-2</v>
      </c>
      <c r="E86" s="60"/>
      <c r="F86" s="60"/>
      <c r="G86" s="61"/>
    </row>
    <row r="87" spans="1:7" ht="12.75" customHeight="1" thickBot="1" x14ac:dyDescent="0.3">
      <c r="A87" s="64"/>
      <c r="B87" s="82" t="s">
        <v>68</v>
      </c>
      <c r="C87" s="83">
        <f>SUM(C81:C86)</f>
        <v>9016177.8000000007</v>
      </c>
      <c r="D87" s="121">
        <f>SUM(D81:D86)</f>
        <v>1</v>
      </c>
      <c r="E87" s="60"/>
      <c r="F87" s="60"/>
      <c r="G87" s="61"/>
    </row>
    <row r="88" spans="1:7" ht="12" customHeight="1" x14ac:dyDescent="0.25">
      <c r="A88" s="64"/>
      <c r="B88" s="79"/>
      <c r="C88" s="66"/>
      <c r="D88" s="116"/>
      <c r="E88" s="66"/>
      <c r="F88" s="66"/>
      <c r="G88" s="61"/>
    </row>
    <row r="89" spans="1:7" ht="12.75" customHeight="1" thickBot="1" x14ac:dyDescent="0.3">
      <c r="A89" s="64"/>
      <c r="B89" s="80"/>
      <c r="C89" s="66"/>
      <c r="D89" s="116"/>
      <c r="E89" s="66"/>
      <c r="F89" s="66"/>
      <c r="G89" s="61"/>
    </row>
    <row r="90" spans="1:7" ht="12" customHeight="1" thickBot="1" x14ac:dyDescent="0.3">
      <c r="A90" s="64"/>
      <c r="B90" s="163" t="s">
        <v>107</v>
      </c>
      <c r="C90" s="164"/>
      <c r="D90" s="164"/>
      <c r="E90" s="165"/>
      <c r="F90" s="60"/>
      <c r="G90" s="61"/>
    </row>
    <row r="91" spans="1:7" ht="12" customHeight="1" x14ac:dyDescent="0.25">
      <c r="A91" s="64"/>
      <c r="B91" s="95" t="s">
        <v>109</v>
      </c>
      <c r="C91" s="148">
        <v>32000</v>
      </c>
      <c r="D91" s="148">
        <f>G8</f>
        <v>36000</v>
      </c>
      <c r="E91" s="148">
        <v>40000</v>
      </c>
      <c r="F91" s="94"/>
      <c r="G91" s="62"/>
    </row>
    <row r="92" spans="1:7" ht="12.75" customHeight="1" thickBot="1" x14ac:dyDescent="0.3">
      <c r="A92" s="64"/>
      <c r="B92" s="82" t="s">
        <v>108</v>
      </c>
      <c r="C92" s="83">
        <f>(G66/C91)</f>
        <v>281.75555625000004</v>
      </c>
      <c r="D92" s="122">
        <f>(G66/D91)</f>
        <v>250.44938333333334</v>
      </c>
      <c r="E92" s="96">
        <f>(G66/E91)</f>
        <v>225.40444500000001</v>
      </c>
      <c r="F92" s="94"/>
      <c r="G92" s="62"/>
    </row>
    <row r="93" spans="1:7" ht="15.6" customHeight="1" x14ac:dyDescent="0.25">
      <c r="A93" s="64"/>
      <c r="B93" s="85" t="s">
        <v>69</v>
      </c>
      <c r="C93" s="63"/>
      <c r="D93" s="118"/>
      <c r="E93" s="63"/>
      <c r="F93" s="63"/>
      <c r="G93" s="63"/>
    </row>
  </sheetData>
  <mergeCells count="9">
    <mergeCell ref="E8:F8"/>
    <mergeCell ref="E13:F13"/>
    <mergeCell ref="E14:F14"/>
    <mergeCell ref="B16:G16"/>
    <mergeCell ref="B90:E90"/>
    <mergeCell ref="E12:F12"/>
    <mergeCell ref="E10:F10"/>
    <mergeCell ref="E9:F9"/>
    <mergeCell ref="B79:D79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2021-03-17T16:00:28Z</dcterms:modified>
</cp:coreProperties>
</file>