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emuco\"/>
    </mc:Choice>
  </mc:AlternateContent>
  <bookViews>
    <workbookView xWindow="0" yWindow="0" windowWidth="28800" windowHeight="12300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C83" i="1"/>
  <c r="G33" i="1"/>
  <c r="G12" i="1"/>
  <c r="D87" i="1" l="1"/>
  <c r="E87" i="1" s="1"/>
  <c r="C87" i="1" l="1"/>
  <c r="G44" i="1"/>
  <c r="G38" i="1"/>
  <c r="G39" i="1"/>
  <c r="C78" i="1" l="1"/>
  <c r="C81" i="1" l="1"/>
  <c r="G46" i="1"/>
  <c r="G47" i="1"/>
  <c r="G49" i="1"/>
  <c r="G51" i="1"/>
  <c r="G52" i="1"/>
  <c r="G22" i="1"/>
  <c r="G23" i="1"/>
  <c r="G24" i="1"/>
  <c r="G25" i="1"/>
  <c r="G26" i="1"/>
  <c r="G27" i="1"/>
  <c r="C80" i="1" l="1"/>
  <c r="G37" i="1" l="1"/>
  <c r="G21" i="1"/>
  <c r="G28" i="1" s="1"/>
  <c r="C77" i="1" s="1"/>
  <c r="G63" i="1"/>
  <c r="G40" i="1" l="1"/>
  <c r="C79" i="1" s="1"/>
  <c r="D79" i="1" l="1"/>
  <c r="G61" i="1"/>
  <c r="G62" i="1" s="1"/>
  <c r="D88" i="1" l="1"/>
  <c r="G64" i="1"/>
  <c r="D81" i="1"/>
  <c r="D78" i="1"/>
  <c r="D82" i="1"/>
  <c r="D80" i="1"/>
  <c r="D77" i="1"/>
  <c r="C88" i="1"/>
  <c r="E88" i="1"/>
  <c r="D83" i="1" l="1"/>
</calcChain>
</file>

<file path=xl/sharedStrings.xml><?xml version="1.0" encoding="utf-8"?>
<sst xmlns="http://schemas.openxmlformats.org/spreadsheetml/2006/main" count="143" uniqueCount="109">
  <si>
    <t>RUBRO O CULTIVO</t>
  </si>
  <si>
    <t>LECHUGA</t>
  </si>
  <si>
    <t>RENDIMIENTO (Unid/ha)</t>
  </si>
  <si>
    <t>VARIEDAD</t>
  </si>
  <si>
    <t>CARDA</t>
  </si>
  <si>
    <t>FECHA ESTIMADA  PRECIO VENTA</t>
  </si>
  <si>
    <t>Marzo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</si>
  <si>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</si>
  <si>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</si>
  <si>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</si>
  <si>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</si>
  <si>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</si>
  <si>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</si>
  <si>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</si>
  <si>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TEMUCO</t>
  </si>
  <si>
    <t>DESTINO PRODUCCIÓN</t>
  </si>
  <si>
    <t>MERCADO REGIONAL</t>
  </si>
  <si>
    <t>COMUNA/LOCALIDAD</t>
  </si>
  <si>
    <t>FREIRE-TEMUCO</t>
  </si>
  <si>
    <t>FECHA DE COSECHA</t>
  </si>
  <si>
    <t>DICIEMBRE-MARZO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</si>
  <si>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</si>
  <si>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</si>
  <si>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</si>
  <si>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</si>
  <si>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</si>
  <si>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</si>
  <si>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</si>
  <si>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</si>
  <si>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</si>
  <si>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</si>
  <si>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</si>
  <si>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</si>
  <si>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</si>
  <si>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>Septiembre</t>
  </si>
  <si>
    <t>Riegos</t>
  </si>
  <si>
    <t>Octubre-Marzo</t>
  </si>
  <si>
    <t>Aplicación fertilizante</t>
  </si>
  <si>
    <t>Octubre-Diciembre</t>
  </si>
  <si>
    <t>Aplicación fertilizante a la plantación</t>
  </si>
  <si>
    <t>Septiembre.</t>
  </si>
  <si>
    <t>Limpia manual</t>
  </si>
  <si>
    <t>Octubre- Febrero</t>
  </si>
  <si>
    <t>Aplicación fitosanitarios</t>
  </si>
  <si>
    <t>Marzo-Abril-Mayo-Enero-Febrero</t>
  </si>
  <si>
    <t>Recolección y embalaje</t>
  </si>
  <si>
    <t>Diciembre-Marzo</t>
  </si>
  <si>
    <t>Subtotal Jornadas Hombre</t>
  </si>
  <si>
    <t>JORNADAS ANIMAL</t>
  </si>
  <si>
    <t>Surcado</t>
  </si>
  <si>
    <t>JA</t>
  </si>
  <si>
    <t>Subtotal Jornadas Animal</t>
  </si>
  <si>
    <t>MAQUINARIA</t>
  </si>
  <si>
    <t>Aradura</t>
  </si>
  <si>
    <t>JM</t>
  </si>
  <si>
    <t>Agosto</t>
  </si>
  <si>
    <t>Rastraje (offset)</t>
  </si>
  <si>
    <t>Vibro</t>
  </si>
  <si>
    <t>Subtotal Costo Maquinaria</t>
  </si>
  <si>
    <t>INSUMOS</t>
  </si>
  <si>
    <t>Insumos</t>
  </si>
  <si>
    <t>Unidad (Kg/l/u)</t>
  </si>
  <si>
    <t>Cantidad (Kg/l/u)</t>
  </si>
  <si>
    <t>PLANTINES</t>
  </si>
  <si>
    <t>Septiembre-Octubre</t>
  </si>
  <si>
    <t>INSECTICIDAS</t>
  </si>
  <si>
    <t>Karate (250 CCC) /ZERO 5EC 250</t>
  </si>
  <si>
    <t>ml</t>
  </si>
  <si>
    <t>Noviembre-Diciembre</t>
  </si>
  <si>
    <t xml:space="preserve">Lorsban 10d /TROYA 4EC </t>
  </si>
  <si>
    <t>Kg/LT</t>
  </si>
  <si>
    <t>FUNGICIDAS</t>
  </si>
  <si>
    <t>Pugil 50 EC</t>
  </si>
  <si>
    <t>lt</t>
  </si>
  <si>
    <t>FERTILIZANTES</t>
  </si>
  <si>
    <t>NPK (Mezcla 11-30-11)</t>
  </si>
  <si>
    <t>kg</t>
  </si>
  <si>
    <t>Salitre K (2aplicaciones)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</si>
  <si>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</si>
  <si>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</si>
  <si>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</si>
  <si>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</si>
  <si>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</si>
  <si>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</si>
  <si>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</si>
  <si>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</si>
  <si>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</si>
  <si>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</si>
  <si>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</si>
  <si>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</si>
  <si>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</si>
  <si>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</si>
  <si>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</si>
  <si>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</si>
  <si>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</si>
  <si>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</si>
  <si>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</si>
  <si>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</si>
  <si>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</si>
  <si>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</si>
  <si>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</si>
  <si>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</si>
  <si>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</si>
  <si>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</si>
  <si>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($/unid)</t>
  </si>
  <si>
    <t>Rendimiento (unid/hà)</t>
  </si>
  <si>
    <t>Costo unitario ($/unid) (*)</t>
  </si>
  <si>
    <t>(*): Este valor representa el valor mìnimo de venta del producto</t>
  </si>
  <si>
    <t>unid.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</si>
</sst>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Calibri"/>
      <family val="2"/>
    </font>
    <font>
      <b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49" fontId="17" fillId="8" borderId="20" xfId="0" applyNumberFormat="1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0" fontId="9" fillId="8" borderId="49" xfId="0" applyFont="1" applyFill="1" applyBorder="1" applyAlignment="1">
      <alignment vertical="center"/>
    </xf>
    <xf numFmtId="49" fontId="12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8" fillId="2" borderId="5" xfId="0" applyNumberFormat="1" applyFont="1" applyFill="1" applyBorder="1" applyAlignment="1">
      <alignment horizontal="left" vertical="center" wrapText="1"/>
    </xf>
    <xf numFmtId="49" fontId="19" fillId="2" borderId="5" xfId="0" applyNumberFormat="1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9" fontId="12" fillId="2" borderId="34" xfId="0" applyNumberFormat="1" applyFont="1" applyFill="1" applyBorder="1" applyAlignment="1"/>
    <xf numFmtId="49" fontId="12" fillId="7" borderId="21" xfId="0" applyNumberFormat="1" applyFont="1" applyFill="1" applyBorder="1" applyAlignment="1">
      <alignment horizontal="center" vertical="center"/>
    </xf>
    <xf numFmtId="49" fontId="12" fillId="7" borderId="32" xfId="0" applyNumberFormat="1" applyFont="1" applyFill="1" applyBorder="1" applyAlignment="1">
      <alignment horizontal="center"/>
    </xf>
    <xf numFmtId="49" fontId="5" fillId="2" borderId="59" xfId="0" applyNumberFormat="1" applyFont="1" applyFill="1" applyBorder="1" applyAlignment="1">
      <alignment horizontal="left" vertical="center"/>
    </xf>
    <xf numFmtId="49" fontId="4" fillId="2" borderId="56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 vertical="center"/>
    </xf>
    <xf numFmtId="14" fontId="4" fillId="2" borderId="56" xfId="0" applyNumberFormat="1" applyFont="1" applyFill="1" applyBorder="1" applyAlignment="1">
      <alignment horizontal="left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left" vertical="center"/>
    </xf>
    <xf numFmtId="49" fontId="4" fillId="2" borderId="55" xfId="0" applyNumberFormat="1" applyFont="1" applyFill="1" applyBorder="1" applyAlignment="1">
      <alignment horizontal="left" vertical="center"/>
    </xf>
    <xf numFmtId="49" fontId="21" fillId="3" borderId="58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54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14" fontId="5" fillId="2" borderId="60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61" xfId="0" applyNumberFormat="1" applyFont="1" applyFill="1" applyBorder="1" applyAlignment="1">
      <alignment horizontal="left" vertical="center"/>
    </xf>
    <xf numFmtId="49" fontId="1" fillId="3" borderId="61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/>
    </xf>
    <xf numFmtId="3" fontId="3" fillId="3" borderId="62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1" fontId="19" fillId="2" borderId="5" xfId="0" applyNumberFormat="1" applyFont="1" applyFill="1" applyBorder="1" applyAlignment="1">
      <alignment horizontal="left" vertical="center" wrapText="1"/>
    </xf>
    <xf numFmtId="3" fontId="19" fillId="2" borderId="5" xfId="0" applyNumberFormat="1" applyFont="1" applyFill="1" applyBorder="1" applyAlignment="1">
      <alignment horizontal="left" vertical="center" wrapText="1"/>
    </xf>
    <xf numFmtId="49" fontId="8" fillId="3" borderId="13" xfId="0" applyNumberFormat="1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3" fontId="8" fillId="3" borderId="1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3" fontId="20" fillId="0" borderId="53" xfId="0" applyNumberFormat="1" applyFont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8" fillId="3" borderId="17" xfId="0" applyNumberFormat="1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3" fontId="8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4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4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9" fillId="5" borderId="30" xfId="0" applyFont="1" applyFill="1" applyBorder="1" applyAlignment="1">
      <alignment horizontal="left" vertical="center"/>
    </xf>
    <xf numFmtId="164" fontId="1" fillId="5" borderId="30" xfId="0" applyNumberFormat="1" applyFont="1" applyFill="1" applyBorder="1" applyAlignment="1">
      <alignment horizontal="left" vertical="center"/>
    </xf>
    <xf numFmtId="3" fontId="12" fillId="7" borderId="51" xfId="0" applyNumberFormat="1" applyFont="1" applyFill="1" applyBorder="1" applyAlignment="1">
      <alignment horizontal="center" vertical="center"/>
    </xf>
    <xf numFmtId="3" fontId="12" fillId="7" borderId="52" xfId="0" applyNumberFormat="1" applyFont="1" applyFill="1" applyBorder="1" applyAlignment="1">
      <alignment horizontal="center" vertical="center"/>
    </xf>
    <xf numFmtId="3" fontId="12" fillId="7" borderId="36" xfId="0" applyNumberFormat="1" applyFont="1" applyFill="1" applyBorder="1" applyAlignment="1">
      <alignment horizontal="center" vertical="center"/>
    </xf>
    <xf numFmtId="3" fontId="12" fillId="7" borderId="3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9"/>
  <sheetViews>
    <sheetView showGridLines="0" tabSelected="1" topLeftCell="A39" zoomScaleNormal="100" zoomScaleSheetLayoutView="100" workbookViewId="0">
      <selection activeCell="F44" sqref="F4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8" t="s">
        <v>0</v>
      </c>
      <c r="C9" s="50" t="s">
        <v>1</v>
      </c>
      <c r="D9" s="59"/>
      <c r="E9" s="60" t="s">
        <v>2</v>
      </c>
      <c r="F9" s="61"/>
      <c r="G9" s="62">
        <v>30000</v>
      </c>
    </row>
    <row r="10" spans="1:7" ht="12.75" customHeight="1" x14ac:dyDescent="0.25">
      <c r="A10" s="16"/>
      <c r="B10" s="51" t="s">
        <v>3</v>
      </c>
      <c r="C10" s="51" t="s">
        <v>4</v>
      </c>
      <c r="D10" s="63"/>
      <c r="E10" s="64" t="s">
        <v>5</v>
      </c>
      <c r="F10" s="65"/>
      <c r="G10" s="66" t="s">
        <v>6</v>
      </c>
    </row>
    <row r="11" spans="1:7" ht="12.75" customHeight="1" x14ac:dyDescent="0.25">
      <c r="A11" s="16"/>
      <c r="B11" s="51" t="s">
        <v>7</v>
      </c>
      <c r="C11" s="52" t="s">
        <v>8</v>
      </c>
      <c r="D11" s="63"/>
      <c r="E11" s="67" t="s">
        <v>9</v>
      </c>
      <c r="F11" s="68"/>
      <c r="G11" s="69">
        <v>240</v>
      </c>
    </row>
    <row r="12" spans="1:7" ht="12.75" customHeight="1" x14ac:dyDescent="0.25">
      <c r="A12" s="16"/>
      <c r="B12" s="51" t="s">
        <v>10</v>
      </c>
      <c r="C12" s="51" t="s">
        <v>11</v>
      </c>
      <c r="D12" s="63"/>
      <c r="E12" s="56" t="s">
        <v>12</v>
      </c>
      <c r="F12" s="57"/>
      <c r="G12" s="70">
        <f>G11*G9</f>
        <v>7200000</v>
      </c>
    </row>
    <row r="13" spans="1:7" ht="12.75" customHeight="1" x14ac:dyDescent="0.25">
      <c r="A13" s="16"/>
      <c r="B13" s="51" t="s">
        <v>13</v>
      </c>
      <c r="C13" s="52" t="s">
        <v>14</v>
      </c>
      <c r="D13" s="63"/>
      <c r="E13" s="67" t="s">
        <v>15</v>
      </c>
      <c r="F13" s="68"/>
      <c r="G13" s="66" t="s">
        <v>16</v>
      </c>
    </row>
    <row r="14" spans="1:7" ht="12.75" customHeight="1" x14ac:dyDescent="0.25">
      <c r="A14" s="16"/>
      <c r="B14" s="51" t="s">
        <v>17</v>
      </c>
      <c r="C14" s="52" t="s">
        <v>18</v>
      </c>
      <c r="D14" s="63"/>
      <c r="E14" s="67" t="s">
        <v>19</v>
      </c>
      <c r="F14" s="68"/>
      <c r="G14" s="66" t="s">
        <v>20</v>
      </c>
    </row>
    <row r="15" spans="1:7" ht="12.75" customHeight="1" x14ac:dyDescent="0.25">
      <c r="A15" s="16"/>
      <c r="B15" s="51" t="s">
        <v>21</v>
      </c>
      <c r="C15" s="53">
        <v>44180</v>
      </c>
      <c r="D15" s="63"/>
      <c r="E15" s="56" t="s">
        <v>22</v>
      </c>
      <c r="F15" s="57"/>
      <c r="G15" s="71" t="s">
        <v>23</v>
      </c>
    </row>
    <row r="16" spans="1:7" ht="12" customHeight="1" x14ac:dyDescent="0.25">
      <c r="A16" s="2"/>
      <c r="B16" s="72"/>
      <c r="C16" s="73"/>
      <c r="D16" s="74"/>
      <c r="E16" s="75"/>
      <c r="F16" s="75"/>
      <c r="G16" s="76"/>
    </row>
    <row r="17" spans="1:7" ht="12" customHeight="1" x14ac:dyDescent="0.25">
      <c r="A17" s="6"/>
      <c r="B17" s="77" t="s">
        <v>24</v>
      </c>
      <c r="C17" s="78"/>
      <c r="D17" s="78"/>
      <c r="E17" s="78"/>
      <c r="F17" s="78"/>
      <c r="G17" s="78"/>
    </row>
    <row r="18" spans="1:7" ht="12" customHeight="1" x14ac:dyDescent="0.25">
      <c r="A18" s="2"/>
      <c r="B18" s="79"/>
      <c r="C18" s="7"/>
      <c r="D18" s="7"/>
      <c r="E18" s="7"/>
      <c r="F18" s="7"/>
      <c r="G18" s="7"/>
    </row>
    <row r="19" spans="1:7" ht="12" customHeight="1" x14ac:dyDescent="0.25">
      <c r="A19" s="5"/>
      <c r="B19" s="80" t="s">
        <v>25</v>
      </c>
      <c r="C19" s="81"/>
      <c r="D19" s="82"/>
      <c r="E19" s="82"/>
      <c r="F19" s="82"/>
      <c r="G19" s="82"/>
    </row>
    <row r="20" spans="1:7" ht="24" customHeight="1" x14ac:dyDescent="0.25">
      <c r="A20" s="6"/>
      <c r="B20" s="83" t="s">
        <v>26</v>
      </c>
      <c r="C20" s="83" t="s">
        <v>27</v>
      </c>
      <c r="D20" s="83" t="s">
        <v>28</v>
      </c>
      <c r="E20" s="83" t="s">
        <v>29</v>
      </c>
      <c r="F20" s="83" t="s">
        <v>30</v>
      </c>
      <c r="G20" s="83" t="s">
        <v>31</v>
      </c>
    </row>
    <row r="21" spans="1:7" ht="12.75" customHeight="1" x14ac:dyDescent="0.25">
      <c r="A21" s="6"/>
      <c r="B21" s="84" t="s">
        <v>32</v>
      </c>
      <c r="C21" s="84" t="s">
        <v>33</v>
      </c>
      <c r="D21" s="85">
        <v>12</v>
      </c>
      <c r="E21" s="84" t="s">
        <v>34</v>
      </c>
      <c r="F21" s="86">
        <v>14046.763999999999</v>
      </c>
      <c r="G21" s="86">
        <f>(D21*F21)</f>
        <v>168561.16800000001</v>
      </c>
    </row>
    <row r="22" spans="1:7" ht="12.75" customHeight="1" x14ac:dyDescent="0.25">
      <c r="A22" s="6"/>
      <c r="B22" s="84" t="s">
        <v>35</v>
      </c>
      <c r="C22" s="84" t="s">
        <v>33</v>
      </c>
      <c r="D22" s="85">
        <v>24</v>
      </c>
      <c r="E22" s="84" t="s">
        <v>36</v>
      </c>
      <c r="F22" s="86">
        <v>14046.763999999999</v>
      </c>
      <c r="G22" s="86">
        <f t="shared" ref="G22:G27" si="0">(D22*F22)</f>
        <v>337122.33600000001</v>
      </c>
    </row>
    <row r="23" spans="1:7" ht="12.75" customHeight="1" x14ac:dyDescent="0.25">
      <c r="A23" s="6"/>
      <c r="B23" s="84" t="s">
        <v>37</v>
      </c>
      <c r="C23" s="84" t="s">
        <v>33</v>
      </c>
      <c r="D23" s="85">
        <v>2</v>
      </c>
      <c r="E23" s="84" t="s">
        <v>38</v>
      </c>
      <c r="F23" s="86">
        <v>14046.763999999999</v>
      </c>
      <c r="G23" s="86">
        <f t="shared" si="0"/>
        <v>28093.527999999998</v>
      </c>
    </row>
    <row r="24" spans="1:7" ht="26.25" customHeight="1" x14ac:dyDescent="0.25">
      <c r="A24" s="6"/>
      <c r="B24" s="84" t="s">
        <v>39</v>
      </c>
      <c r="C24" s="84" t="s">
        <v>33</v>
      </c>
      <c r="D24" s="85">
        <v>2</v>
      </c>
      <c r="E24" s="84" t="s">
        <v>40</v>
      </c>
      <c r="F24" s="86">
        <v>14046.763999999999</v>
      </c>
      <c r="G24" s="86">
        <f t="shared" si="0"/>
        <v>28093.527999999998</v>
      </c>
    </row>
    <row r="25" spans="1:7" ht="12.75" customHeight="1" x14ac:dyDescent="0.25">
      <c r="A25" s="6"/>
      <c r="B25" s="84" t="s">
        <v>41</v>
      </c>
      <c r="C25" s="84" t="s">
        <v>33</v>
      </c>
      <c r="D25" s="85">
        <v>20</v>
      </c>
      <c r="E25" s="84" t="s">
        <v>42</v>
      </c>
      <c r="F25" s="86">
        <v>14046.763999999999</v>
      </c>
      <c r="G25" s="86">
        <f t="shared" si="0"/>
        <v>280935.27999999997</v>
      </c>
    </row>
    <row r="26" spans="1:7" ht="26.25" customHeight="1" x14ac:dyDescent="0.25">
      <c r="A26" s="6"/>
      <c r="B26" s="84" t="s">
        <v>43</v>
      </c>
      <c r="C26" s="84" t="s">
        <v>33</v>
      </c>
      <c r="D26" s="85">
        <v>2</v>
      </c>
      <c r="E26" s="84" t="s">
        <v>44</v>
      </c>
      <c r="F26" s="86">
        <v>14046.763999999999</v>
      </c>
      <c r="G26" s="86">
        <f t="shared" si="0"/>
        <v>28093.527999999998</v>
      </c>
    </row>
    <row r="27" spans="1:7" ht="12.75" customHeight="1" x14ac:dyDescent="0.25">
      <c r="A27" s="6"/>
      <c r="B27" s="84" t="s">
        <v>45</v>
      </c>
      <c r="C27" s="84" t="s">
        <v>33</v>
      </c>
      <c r="D27" s="85">
        <v>30</v>
      </c>
      <c r="E27" s="84" t="s">
        <v>46</v>
      </c>
      <c r="F27" s="86">
        <v>14046.763999999999</v>
      </c>
      <c r="G27" s="86">
        <f t="shared" si="0"/>
        <v>421402.92</v>
      </c>
    </row>
    <row r="28" spans="1:7" ht="12.75" customHeight="1" x14ac:dyDescent="0.25">
      <c r="A28" s="6"/>
      <c r="B28" s="87" t="s">
        <v>47</v>
      </c>
      <c r="C28" s="88"/>
      <c r="D28" s="88"/>
      <c r="E28" s="88"/>
      <c r="F28" s="88"/>
      <c r="G28" s="89">
        <f>SUM(G21:G27)</f>
        <v>1292302.2880000002</v>
      </c>
    </row>
    <row r="29" spans="1:7" ht="12" customHeight="1" x14ac:dyDescent="0.25">
      <c r="A29" s="2"/>
      <c r="B29" s="79"/>
      <c r="C29" s="7"/>
      <c r="D29" s="7"/>
      <c r="E29" s="7"/>
      <c r="F29" s="90"/>
      <c r="G29" s="90"/>
    </row>
    <row r="30" spans="1:7" ht="12" customHeight="1" x14ac:dyDescent="0.25">
      <c r="A30" s="5"/>
      <c r="B30" s="91" t="s">
        <v>48</v>
      </c>
      <c r="C30" s="92"/>
      <c r="D30" s="93"/>
      <c r="E30" s="93"/>
      <c r="F30" s="93"/>
      <c r="G30" s="93"/>
    </row>
    <row r="31" spans="1:7" ht="24" customHeight="1" x14ac:dyDescent="0.25">
      <c r="A31" s="5"/>
      <c r="B31" s="94" t="s">
        <v>26</v>
      </c>
      <c r="C31" s="95" t="s">
        <v>27</v>
      </c>
      <c r="D31" s="95" t="s">
        <v>28</v>
      </c>
      <c r="E31" s="94" t="s">
        <v>29</v>
      </c>
      <c r="F31" s="95"/>
      <c r="G31" s="94" t="s">
        <v>31</v>
      </c>
    </row>
    <row r="32" spans="1:7" ht="12" customHeight="1" x14ac:dyDescent="0.25">
      <c r="A32" s="16"/>
      <c r="B32" s="84" t="s">
        <v>49</v>
      </c>
      <c r="C32" s="84" t="s">
        <v>50</v>
      </c>
      <c r="D32" s="85">
        <v>2</v>
      </c>
      <c r="E32" s="84" t="s">
        <v>34</v>
      </c>
      <c r="F32" s="86">
        <v>22278.959999999999</v>
      </c>
      <c r="G32" s="86">
        <v>45936</v>
      </c>
    </row>
    <row r="33" spans="1:10" ht="12" customHeight="1" x14ac:dyDescent="0.25">
      <c r="A33" s="5"/>
      <c r="B33" s="96" t="s">
        <v>51</v>
      </c>
      <c r="C33" s="97"/>
      <c r="D33" s="97"/>
      <c r="E33" s="97"/>
      <c r="F33" s="97"/>
      <c r="G33" s="98">
        <f>SUM(G32)</f>
        <v>45936</v>
      </c>
    </row>
    <row r="34" spans="1:10" ht="12" customHeight="1" x14ac:dyDescent="0.25">
      <c r="A34" s="2"/>
      <c r="B34" s="99"/>
      <c r="C34" s="100"/>
      <c r="D34" s="100"/>
      <c r="E34" s="100"/>
      <c r="F34" s="101"/>
      <c r="G34" s="101"/>
    </row>
    <row r="35" spans="1:10" ht="12" customHeight="1" x14ac:dyDescent="0.25">
      <c r="A35" s="5"/>
      <c r="B35" s="91" t="s">
        <v>52</v>
      </c>
      <c r="C35" s="92"/>
      <c r="D35" s="93"/>
      <c r="E35" s="93"/>
      <c r="F35" s="93"/>
      <c r="G35" s="93"/>
    </row>
    <row r="36" spans="1:10" ht="24" customHeight="1" x14ac:dyDescent="0.25">
      <c r="A36" s="5"/>
      <c r="B36" s="102" t="s">
        <v>26</v>
      </c>
      <c r="C36" s="102" t="s">
        <v>27</v>
      </c>
      <c r="D36" s="102" t="s">
        <v>28</v>
      </c>
      <c r="E36" s="102" t="s">
        <v>29</v>
      </c>
      <c r="F36" s="103"/>
      <c r="G36" s="102" t="s">
        <v>31</v>
      </c>
    </row>
    <row r="37" spans="1:10" ht="12.75" customHeight="1" x14ac:dyDescent="0.25">
      <c r="A37" s="6"/>
      <c r="B37" s="84" t="s">
        <v>53</v>
      </c>
      <c r="C37" s="84" t="s">
        <v>54</v>
      </c>
      <c r="D37" s="85">
        <v>0.125</v>
      </c>
      <c r="E37" s="84" t="s">
        <v>55</v>
      </c>
      <c r="F37" s="86">
        <v>323588.60499999998</v>
      </c>
      <c r="G37" s="86">
        <f t="shared" ref="G37:G39" si="1">(D37*F37)</f>
        <v>40448.575624999998</v>
      </c>
    </row>
    <row r="38" spans="1:10" ht="12.75" customHeight="1" x14ac:dyDescent="0.25">
      <c r="A38" s="6"/>
      <c r="B38" s="84" t="s">
        <v>56</v>
      </c>
      <c r="C38" s="84" t="s">
        <v>54</v>
      </c>
      <c r="D38" s="85">
        <v>0.25</v>
      </c>
      <c r="E38" s="84" t="s">
        <v>55</v>
      </c>
      <c r="F38" s="86">
        <v>323588.60499999998</v>
      </c>
      <c r="G38" s="86">
        <f t="shared" si="1"/>
        <v>80897.151249999995</v>
      </c>
    </row>
    <row r="39" spans="1:10" ht="12.75" customHeight="1" x14ac:dyDescent="0.25">
      <c r="A39" s="6"/>
      <c r="B39" s="84" t="s">
        <v>57</v>
      </c>
      <c r="C39" s="84" t="s">
        <v>54</v>
      </c>
      <c r="D39" s="85">
        <v>0.25</v>
      </c>
      <c r="E39" s="84" t="s">
        <v>55</v>
      </c>
      <c r="F39" s="86">
        <v>193128.09124999997</v>
      </c>
      <c r="G39" s="86">
        <f t="shared" si="1"/>
        <v>48282.022812499992</v>
      </c>
    </row>
    <row r="40" spans="1:10" ht="12.75" customHeight="1" x14ac:dyDescent="0.25">
      <c r="A40" s="5"/>
      <c r="B40" s="104" t="s">
        <v>58</v>
      </c>
      <c r="C40" s="105"/>
      <c r="D40" s="105"/>
      <c r="E40" s="105"/>
      <c r="F40" s="105"/>
      <c r="G40" s="106">
        <f>SUM(G37:G39)</f>
        <v>169627.74968749998</v>
      </c>
    </row>
    <row r="41" spans="1:10" ht="12" customHeight="1" x14ac:dyDescent="0.25">
      <c r="A41" s="2"/>
      <c r="B41" s="99"/>
      <c r="C41" s="100"/>
      <c r="D41" s="100"/>
      <c r="E41" s="100"/>
      <c r="F41" s="101"/>
      <c r="G41" s="101"/>
    </row>
    <row r="42" spans="1:10" ht="12" customHeight="1" x14ac:dyDescent="0.25">
      <c r="A42" s="5"/>
      <c r="B42" s="91" t="s">
        <v>59</v>
      </c>
      <c r="C42" s="92"/>
      <c r="D42" s="93"/>
      <c r="E42" s="93"/>
      <c r="F42" s="93"/>
      <c r="G42" s="93"/>
    </row>
    <row r="43" spans="1:10" ht="24" customHeight="1" x14ac:dyDescent="0.25">
      <c r="A43" s="5"/>
      <c r="B43" s="103" t="s">
        <v>60</v>
      </c>
      <c r="C43" s="103" t="s">
        <v>61</v>
      </c>
      <c r="D43" s="103" t="s">
        <v>62</v>
      </c>
      <c r="E43" s="103" t="s">
        <v>29</v>
      </c>
      <c r="F43" s="103"/>
      <c r="G43" s="103" t="s">
        <v>31</v>
      </c>
      <c r="J43" s="43"/>
    </row>
    <row r="44" spans="1:10" ht="12.75" customHeight="1" x14ac:dyDescent="0.25">
      <c r="A44" s="6"/>
      <c r="B44" s="44" t="s">
        <v>63</v>
      </c>
      <c r="C44" s="46" t="s">
        <v>108</v>
      </c>
      <c r="D44" s="46">
        <v>60000</v>
      </c>
      <c r="E44" s="46" t="s">
        <v>64</v>
      </c>
      <c r="F44" s="107">
        <v>31.318874999999995</v>
      </c>
      <c r="G44" s="108">
        <f>F44*D44</f>
        <v>1879132.4999999998</v>
      </c>
      <c r="J44" s="43"/>
    </row>
    <row r="45" spans="1:10" ht="12.75" customHeight="1" x14ac:dyDescent="0.25">
      <c r="A45" s="6"/>
      <c r="B45" s="44" t="s">
        <v>65</v>
      </c>
      <c r="C45" s="46"/>
      <c r="D45" s="46"/>
      <c r="E45" s="46"/>
      <c r="F45" s="107"/>
      <c r="G45" s="108"/>
      <c r="J45" s="43"/>
    </row>
    <row r="46" spans="1:10" ht="21.75" customHeight="1" x14ac:dyDescent="0.25">
      <c r="A46" s="6"/>
      <c r="B46" s="45" t="s">
        <v>66</v>
      </c>
      <c r="C46" s="46" t="s">
        <v>67</v>
      </c>
      <c r="D46" s="46">
        <v>1</v>
      </c>
      <c r="E46" s="46" t="s">
        <v>68</v>
      </c>
      <c r="F46" s="107">
        <v>12216.866759999999</v>
      </c>
      <c r="G46" s="108">
        <f t="shared" ref="G46:G52" si="2">F46*D46</f>
        <v>12216.866759999999</v>
      </c>
      <c r="J46" s="43"/>
    </row>
    <row r="47" spans="1:10" ht="12.75" customHeight="1" x14ac:dyDescent="0.25">
      <c r="A47" s="6"/>
      <c r="B47" s="45" t="s">
        <v>69</v>
      </c>
      <c r="C47" s="46" t="s">
        <v>70</v>
      </c>
      <c r="D47" s="46">
        <v>2</v>
      </c>
      <c r="E47" s="46" t="s">
        <v>68</v>
      </c>
      <c r="F47" s="107">
        <v>16289.573264999997</v>
      </c>
      <c r="G47" s="108">
        <f t="shared" si="2"/>
        <v>32579.146529999995</v>
      </c>
      <c r="J47" s="43"/>
    </row>
    <row r="48" spans="1:10" ht="12.75" customHeight="1" x14ac:dyDescent="0.25">
      <c r="A48" s="6"/>
      <c r="B48" s="44" t="s">
        <v>71</v>
      </c>
      <c r="C48" s="46"/>
      <c r="D48" s="46"/>
      <c r="E48" s="46"/>
      <c r="F48" s="107"/>
      <c r="G48" s="108"/>
      <c r="J48" s="43"/>
    </row>
    <row r="49" spans="1:10" ht="12.75" customHeight="1" x14ac:dyDescent="0.25">
      <c r="A49" s="6"/>
      <c r="B49" s="45" t="s">
        <v>72</v>
      </c>
      <c r="C49" s="46" t="s">
        <v>73</v>
      </c>
      <c r="D49" s="46">
        <v>2.5</v>
      </c>
      <c r="E49" s="46" t="s">
        <v>68</v>
      </c>
      <c r="F49" s="107">
        <v>19004.29335</v>
      </c>
      <c r="G49" s="108">
        <f t="shared" si="2"/>
        <v>47510.733374999996</v>
      </c>
      <c r="J49" s="43"/>
    </row>
    <row r="50" spans="1:10" ht="12.75" customHeight="1" x14ac:dyDescent="0.25">
      <c r="A50" s="6"/>
      <c r="B50" s="44" t="s">
        <v>74</v>
      </c>
      <c r="C50" s="46"/>
      <c r="D50" s="46"/>
      <c r="E50" s="46"/>
      <c r="F50" s="107"/>
      <c r="G50" s="108"/>
      <c r="J50" s="43"/>
    </row>
    <row r="51" spans="1:10" ht="12.75" customHeight="1" x14ac:dyDescent="0.25">
      <c r="A51" s="6"/>
      <c r="B51" s="45" t="s">
        <v>75</v>
      </c>
      <c r="C51" s="46" t="s">
        <v>76</v>
      </c>
      <c r="D51" s="46">
        <v>600</v>
      </c>
      <c r="E51" s="46"/>
      <c r="F51" s="107">
        <v>432.20047499999993</v>
      </c>
      <c r="G51" s="108">
        <f t="shared" si="2"/>
        <v>259320.28499999995</v>
      </c>
      <c r="J51" s="43"/>
    </row>
    <row r="52" spans="1:10" ht="12.75" customHeight="1" x14ac:dyDescent="0.25">
      <c r="A52" s="6"/>
      <c r="B52" s="45" t="s">
        <v>77</v>
      </c>
      <c r="C52" s="46" t="s">
        <v>76</v>
      </c>
      <c r="D52" s="46">
        <v>400</v>
      </c>
      <c r="E52" s="46" t="s">
        <v>68</v>
      </c>
      <c r="F52" s="107">
        <v>638.90504999999996</v>
      </c>
      <c r="G52" s="108">
        <f t="shared" si="2"/>
        <v>255562.02</v>
      </c>
      <c r="J52" s="43"/>
    </row>
    <row r="53" spans="1:10" ht="13.5" customHeight="1" x14ac:dyDescent="0.25">
      <c r="A53" s="5"/>
      <c r="B53" s="109" t="s">
        <v>78</v>
      </c>
      <c r="C53" s="110"/>
      <c r="D53" s="110"/>
      <c r="E53" s="110"/>
      <c r="F53" s="110"/>
      <c r="G53" s="111">
        <v>2486322</v>
      </c>
    </row>
    <row r="54" spans="1:10" ht="12" customHeight="1" x14ac:dyDescent="0.25">
      <c r="A54" s="2"/>
      <c r="B54" s="99"/>
      <c r="C54" s="100"/>
      <c r="D54" s="100"/>
      <c r="E54" s="100"/>
      <c r="F54" s="101"/>
      <c r="G54" s="101"/>
    </row>
    <row r="55" spans="1:10" ht="12" customHeight="1" x14ac:dyDescent="0.25">
      <c r="A55" s="5"/>
      <c r="B55" s="91" t="s">
        <v>79</v>
      </c>
      <c r="C55" s="92"/>
      <c r="D55" s="93"/>
      <c r="E55" s="93"/>
      <c r="F55" s="93"/>
      <c r="G55" s="93"/>
    </row>
    <row r="56" spans="1:10" ht="24" customHeight="1" x14ac:dyDescent="0.25">
      <c r="A56" s="5"/>
      <c r="B56" s="102" t="s">
        <v>80</v>
      </c>
      <c r="C56" s="103" t="s">
        <v>61</v>
      </c>
      <c r="D56" s="103" t="s">
        <v>62</v>
      </c>
      <c r="E56" s="102" t="s">
        <v>29</v>
      </c>
      <c r="F56" s="103" t="s">
        <v>30</v>
      </c>
      <c r="G56" s="102" t="s">
        <v>31</v>
      </c>
    </row>
    <row r="57" spans="1:10" ht="12.75" customHeight="1" x14ac:dyDescent="0.25">
      <c r="A57" s="6"/>
      <c r="B57" s="84"/>
      <c r="C57" s="112"/>
      <c r="D57" s="113"/>
      <c r="E57" s="84"/>
      <c r="F57" s="114"/>
      <c r="G57" s="114"/>
    </row>
    <row r="58" spans="1:10" ht="13.5" customHeight="1" x14ac:dyDescent="0.25">
      <c r="A58" s="5"/>
      <c r="B58" s="115" t="s">
        <v>81</v>
      </c>
      <c r="C58" s="116"/>
      <c r="D58" s="116"/>
      <c r="E58" s="116"/>
      <c r="F58" s="116"/>
      <c r="G58" s="117"/>
    </row>
    <row r="59" spans="1:10" ht="12" customHeight="1" x14ac:dyDescent="0.25">
      <c r="A59" s="2"/>
      <c r="B59" s="118"/>
      <c r="C59" s="118"/>
      <c r="D59" s="118"/>
      <c r="E59" s="118"/>
      <c r="F59" s="119"/>
      <c r="G59" s="119"/>
    </row>
    <row r="60" spans="1:10" ht="12" customHeight="1" x14ac:dyDescent="0.25">
      <c r="A60" s="16"/>
      <c r="B60" s="120" t="s">
        <v>82</v>
      </c>
      <c r="C60" s="121"/>
      <c r="D60" s="121"/>
      <c r="E60" s="121"/>
      <c r="F60" s="121"/>
      <c r="G60" s="122">
        <f>G28+G40+G53+G58+G33</f>
        <v>3994188.0376875</v>
      </c>
    </row>
    <row r="61" spans="1:10" ht="12" customHeight="1" x14ac:dyDescent="0.25">
      <c r="A61" s="16"/>
      <c r="B61" s="123" t="s">
        <v>83</v>
      </c>
      <c r="C61" s="124"/>
      <c r="D61" s="124"/>
      <c r="E61" s="124"/>
      <c r="F61" s="124"/>
      <c r="G61" s="125">
        <f>G60*0.05</f>
        <v>199709.40188437502</v>
      </c>
    </row>
    <row r="62" spans="1:10" ht="12" customHeight="1" x14ac:dyDescent="0.25">
      <c r="A62" s="16"/>
      <c r="B62" s="126" t="s">
        <v>84</v>
      </c>
      <c r="C62" s="127"/>
      <c r="D62" s="127"/>
      <c r="E62" s="127"/>
      <c r="F62" s="127"/>
      <c r="G62" s="128">
        <f>G61+G60</f>
        <v>4193897.4395718751</v>
      </c>
    </row>
    <row r="63" spans="1:10" ht="12" customHeight="1" x14ac:dyDescent="0.25">
      <c r="A63" s="16"/>
      <c r="B63" s="123" t="s">
        <v>85</v>
      </c>
      <c r="C63" s="124"/>
      <c r="D63" s="124"/>
      <c r="E63" s="124"/>
      <c r="F63" s="124"/>
      <c r="G63" s="125">
        <f>G12</f>
        <v>7200000</v>
      </c>
    </row>
    <row r="64" spans="1:10" ht="12" customHeight="1" x14ac:dyDescent="0.25">
      <c r="A64" s="16"/>
      <c r="B64" s="129" t="s">
        <v>86</v>
      </c>
      <c r="C64" s="130"/>
      <c r="D64" s="130"/>
      <c r="E64" s="130"/>
      <c r="F64" s="130"/>
      <c r="G64" s="131">
        <f>G62</f>
        <v>4193897.4395718751</v>
      </c>
    </row>
    <row r="65" spans="1:7" ht="12" customHeight="1" x14ac:dyDescent="0.25">
      <c r="A65" s="16"/>
      <c r="B65" s="17" t="s">
        <v>87</v>
      </c>
      <c r="C65" s="18"/>
      <c r="D65" s="18"/>
      <c r="E65" s="18"/>
      <c r="F65" s="18"/>
      <c r="G65" s="13"/>
    </row>
    <row r="66" spans="1:7" ht="12.75" customHeight="1" thickBot="1" x14ac:dyDescent="0.3">
      <c r="A66" s="16"/>
      <c r="B66" s="19"/>
      <c r="C66" s="18"/>
      <c r="D66" s="18"/>
      <c r="E66" s="18"/>
      <c r="F66" s="18"/>
      <c r="G66" s="13"/>
    </row>
    <row r="67" spans="1:7" ht="12" customHeight="1" x14ac:dyDescent="0.25">
      <c r="A67" s="16"/>
      <c r="B67" s="29" t="s">
        <v>88</v>
      </c>
      <c r="C67" s="30"/>
      <c r="D67" s="30"/>
      <c r="E67" s="30"/>
      <c r="F67" s="31"/>
      <c r="G67" s="13"/>
    </row>
    <row r="68" spans="1:7" ht="12" customHeight="1" x14ac:dyDescent="0.25">
      <c r="A68" s="16"/>
      <c r="B68" s="32" t="s">
        <v>89</v>
      </c>
      <c r="C68" s="15"/>
      <c r="D68" s="15"/>
      <c r="E68" s="15"/>
      <c r="F68" s="33"/>
      <c r="G68" s="13"/>
    </row>
    <row r="69" spans="1:7" ht="12" customHeight="1" x14ac:dyDescent="0.25">
      <c r="A69" s="16"/>
      <c r="B69" s="32" t="s">
        <v>90</v>
      </c>
      <c r="C69" s="15"/>
      <c r="D69" s="15"/>
      <c r="E69" s="15"/>
      <c r="F69" s="33"/>
      <c r="G69" s="13"/>
    </row>
    <row r="70" spans="1:7" ht="12" customHeight="1" x14ac:dyDescent="0.25">
      <c r="A70" s="16"/>
      <c r="B70" s="32" t="s">
        <v>91</v>
      </c>
      <c r="C70" s="15"/>
      <c r="D70" s="15"/>
      <c r="E70" s="15"/>
      <c r="F70" s="33"/>
      <c r="G70" s="13"/>
    </row>
    <row r="71" spans="1:7" ht="12" customHeight="1" x14ac:dyDescent="0.25">
      <c r="A71" s="16"/>
      <c r="B71" s="32" t="s">
        <v>92</v>
      </c>
      <c r="C71" s="15"/>
      <c r="D71" s="15"/>
      <c r="E71" s="15"/>
      <c r="F71" s="33"/>
      <c r="G71" s="13"/>
    </row>
    <row r="72" spans="1:7" ht="12" customHeight="1" x14ac:dyDescent="0.25">
      <c r="A72" s="16"/>
      <c r="B72" s="32" t="s">
        <v>93</v>
      </c>
      <c r="C72" s="15"/>
      <c r="D72" s="15"/>
      <c r="E72" s="15"/>
      <c r="F72" s="33"/>
      <c r="G72" s="13"/>
    </row>
    <row r="73" spans="1:7" ht="12.75" customHeight="1" thickBot="1" x14ac:dyDescent="0.3">
      <c r="A73" s="16"/>
      <c r="B73" s="34" t="s">
        <v>94</v>
      </c>
      <c r="C73" s="35"/>
      <c r="D73" s="35"/>
      <c r="E73" s="35"/>
      <c r="F73" s="36"/>
      <c r="G73" s="13"/>
    </row>
    <row r="74" spans="1:7" ht="12.75" customHeight="1" x14ac:dyDescent="0.25">
      <c r="A74" s="16"/>
      <c r="B74" s="27"/>
      <c r="C74" s="15"/>
      <c r="D74" s="15"/>
      <c r="E74" s="15"/>
      <c r="F74" s="15"/>
      <c r="G74" s="13"/>
    </row>
    <row r="75" spans="1:7" ht="15" customHeight="1" thickBot="1" x14ac:dyDescent="0.3">
      <c r="A75" s="16"/>
      <c r="B75" s="54" t="s">
        <v>95</v>
      </c>
      <c r="C75" s="55"/>
      <c r="D75" s="26"/>
      <c r="E75" s="9"/>
      <c r="F75" s="9"/>
      <c r="G75" s="13"/>
    </row>
    <row r="76" spans="1:7" ht="12" customHeight="1" x14ac:dyDescent="0.25">
      <c r="A76" s="16"/>
      <c r="B76" s="21" t="s">
        <v>80</v>
      </c>
      <c r="C76" s="48" t="s">
        <v>96</v>
      </c>
      <c r="D76" s="49" t="s">
        <v>97</v>
      </c>
      <c r="E76" s="9"/>
      <c r="F76" s="9"/>
      <c r="G76" s="13"/>
    </row>
    <row r="77" spans="1:7" ht="12" customHeight="1" x14ac:dyDescent="0.25">
      <c r="A77" s="16"/>
      <c r="B77" s="22" t="s">
        <v>98</v>
      </c>
      <c r="C77" s="10">
        <f>G28</f>
        <v>1292302.2880000002</v>
      </c>
      <c r="D77" s="47">
        <f>(C77/$C$83)</f>
        <v>0.30813877317135357</v>
      </c>
      <c r="E77" s="9"/>
      <c r="F77" s="9"/>
      <c r="G77" s="13"/>
    </row>
    <row r="78" spans="1:7" ht="12" customHeight="1" x14ac:dyDescent="0.25">
      <c r="A78" s="16"/>
      <c r="B78" s="22" t="s">
        <v>99</v>
      </c>
      <c r="C78" s="10">
        <f>G33</f>
        <v>45936</v>
      </c>
      <c r="D78" s="47">
        <f t="shared" ref="D78:D82" si="3">(C78/$C$83)</f>
        <v>1.0953058596147355E-2</v>
      </c>
      <c r="E78" s="9"/>
      <c r="F78" s="9"/>
      <c r="G78" s="13"/>
    </row>
    <row r="79" spans="1:7" ht="12" customHeight="1" x14ac:dyDescent="0.25">
      <c r="A79" s="16"/>
      <c r="B79" s="22" t="s">
        <v>100</v>
      </c>
      <c r="C79" s="10">
        <f>G40</f>
        <v>169627.74968749998</v>
      </c>
      <c r="D79" s="47">
        <f t="shared" si="3"/>
        <v>4.0446331458111363E-2</v>
      </c>
      <c r="E79" s="9"/>
      <c r="F79" s="9"/>
      <c r="G79" s="13"/>
    </row>
    <row r="80" spans="1:7" ht="12" customHeight="1" x14ac:dyDescent="0.25">
      <c r="A80" s="16"/>
      <c r="B80" s="22" t="s">
        <v>60</v>
      </c>
      <c r="C80" s="10">
        <f>G53</f>
        <v>2486322</v>
      </c>
      <c r="D80" s="47">
        <f t="shared" si="3"/>
        <v>0.59284288041819666</v>
      </c>
      <c r="E80" s="9"/>
      <c r="F80" s="9"/>
      <c r="G80" s="13"/>
    </row>
    <row r="81" spans="1:7" ht="12" customHeight="1" x14ac:dyDescent="0.25">
      <c r="A81" s="16"/>
      <c r="B81" s="22" t="s">
        <v>101</v>
      </c>
      <c r="C81" s="10">
        <f>G58</f>
        <v>0</v>
      </c>
      <c r="D81" s="47">
        <f t="shared" si="3"/>
        <v>0</v>
      </c>
      <c r="E81" s="12"/>
      <c r="F81" s="12"/>
      <c r="G81" s="13"/>
    </row>
    <row r="82" spans="1:7" ht="12" customHeight="1" x14ac:dyDescent="0.25">
      <c r="A82" s="16"/>
      <c r="B82" s="22" t="s">
        <v>102</v>
      </c>
      <c r="C82" s="10">
        <v>199709</v>
      </c>
      <c r="D82" s="47">
        <f t="shared" si="3"/>
        <v>4.7618956356191053E-2</v>
      </c>
      <c r="E82" s="12"/>
      <c r="F82" s="12"/>
      <c r="G82" s="13"/>
    </row>
    <row r="83" spans="1:7" ht="12.75" customHeight="1" thickBot="1" x14ac:dyDescent="0.3">
      <c r="A83" s="16"/>
      <c r="B83" s="23" t="s">
        <v>103</v>
      </c>
      <c r="C83" s="24">
        <f>SUM(C77:C82)</f>
        <v>4193897.0376875</v>
      </c>
      <c r="D83" s="25">
        <f>SUM(D77:D82)</f>
        <v>1</v>
      </c>
      <c r="E83" s="12"/>
      <c r="F83" s="12"/>
      <c r="G83" s="13"/>
    </row>
    <row r="84" spans="1:7" ht="12" customHeight="1" x14ac:dyDescent="0.25">
      <c r="A84" s="16"/>
      <c r="B84" s="19"/>
      <c r="C84" s="18"/>
      <c r="D84" s="18"/>
      <c r="E84" s="18"/>
      <c r="F84" s="18"/>
      <c r="G84" s="13"/>
    </row>
    <row r="85" spans="1:7" ht="12.75" customHeight="1" x14ac:dyDescent="0.25">
      <c r="A85" s="16"/>
      <c r="B85" s="20"/>
      <c r="C85" s="18">
        <v>0.85</v>
      </c>
      <c r="D85" s="18"/>
      <c r="E85" s="18">
        <v>1.1499999999999999</v>
      </c>
      <c r="F85" s="18"/>
      <c r="G85" s="13"/>
    </row>
    <row r="86" spans="1:7" ht="12" customHeight="1" thickBot="1" x14ac:dyDescent="0.3">
      <c r="A86" s="8"/>
      <c r="B86" s="38"/>
      <c r="C86" s="39" t="s">
        <v>104</v>
      </c>
      <c r="D86" s="40"/>
      <c r="E86" s="41"/>
      <c r="F86" s="11"/>
      <c r="G86" s="13"/>
    </row>
    <row r="87" spans="1:7" ht="12" customHeight="1" x14ac:dyDescent="0.25">
      <c r="A87" s="16"/>
      <c r="B87" s="42" t="s">
        <v>105</v>
      </c>
      <c r="C87" s="132">
        <f>D87*C85</f>
        <v>25500</v>
      </c>
      <c r="D87" s="132">
        <f>G9</f>
        <v>30000</v>
      </c>
      <c r="E87" s="133">
        <f>D87*E85</f>
        <v>34500</v>
      </c>
      <c r="F87" s="37"/>
      <c r="G87" s="14"/>
    </row>
    <row r="88" spans="1:7" ht="12.75" customHeight="1" thickBot="1" x14ac:dyDescent="0.3">
      <c r="A88" s="16"/>
      <c r="B88" s="23" t="s">
        <v>106</v>
      </c>
      <c r="C88" s="134">
        <f>(G62/C87)</f>
        <v>164.46656625772059</v>
      </c>
      <c r="D88" s="134">
        <f>(G62/D87)</f>
        <v>139.79658131906251</v>
      </c>
      <c r="E88" s="135">
        <f>(G62/E87)</f>
        <v>121.56224462527175</v>
      </c>
      <c r="F88" s="37"/>
      <c r="G88" s="14"/>
    </row>
    <row r="89" spans="1:7" ht="15.6" customHeight="1" x14ac:dyDescent="0.25">
      <c r="A89" s="16"/>
      <c r="B89" s="28" t="s">
        <v>107</v>
      </c>
      <c r="C89" s="15"/>
      <c r="D89" s="15"/>
      <c r="E89" s="15"/>
      <c r="F89" s="15"/>
      <c r="G89" s="15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2021-04-05T00:53:21Z</dcterms:modified>
  <cp:category/>
  <cp:contentStatus/>
</cp:coreProperties>
</file>