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Valparaiso\Casablanca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definedNames>
    <definedName name="_xlnm.Print_Area" localSheetId="0">Hoja1!$B$8:$G$87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2" i="1" l="1"/>
  <c r="G73" i="1"/>
  <c r="G50" i="1"/>
  <c r="G52" i="1"/>
  <c r="G54" i="1"/>
  <c r="G55" i="1"/>
  <c r="G56" i="1"/>
  <c r="G68" i="1" s="1"/>
  <c r="C95" i="1" s="1"/>
  <c r="F57" i="1"/>
  <c r="G57" i="1"/>
  <c r="G58" i="1"/>
  <c r="G59" i="1"/>
  <c r="G61" i="1"/>
  <c r="G62" i="1"/>
  <c r="G64" i="1"/>
  <c r="G65" i="1"/>
  <c r="G67" i="1"/>
  <c r="G43" i="1"/>
  <c r="G46" i="1" s="1"/>
  <c r="C94" i="1" s="1"/>
  <c r="G44" i="1"/>
  <c r="G45" i="1"/>
  <c r="G20" i="1"/>
  <c r="G21" i="1"/>
  <c r="G34" i="1" s="1"/>
  <c r="C92" i="1" s="1"/>
  <c r="G22" i="1"/>
  <c r="G23" i="1"/>
  <c r="G24" i="1"/>
  <c r="G25" i="1"/>
  <c r="G26" i="1"/>
  <c r="G27" i="1"/>
  <c r="G28" i="1"/>
  <c r="G29" i="1"/>
  <c r="G30" i="1"/>
  <c r="G32" i="1"/>
  <c r="G33" i="1"/>
  <c r="C96" i="1"/>
  <c r="I50" i="1"/>
  <c r="G11" i="1"/>
  <c r="G78" i="1" s="1"/>
  <c r="G75" i="1" l="1"/>
  <c r="G76" i="1" s="1"/>
  <c r="C97" i="1" s="1"/>
  <c r="G77" i="1" l="1"/>
  <c r="E103" i="1"/>
  <c r="C103" i="1"/>
  <c r="D103" i="1"/>
  <c r="G79" i="1"/>
  <c r="C98" i="1"/>
  <c r="E98" i="1" s="1"/>
  <c r="D94" i="1" l="1"/>
  <c r="D92" i="1"/>
  <c r="D95" i="1"/>
  <c r="D96" i="1"/>
  <c r="D97" i="1"/>
  <c r="D98" i="1" l="1"/>
</calcChain>
</file>

<file path=xl/sharedStrings.xml><?xml version="1.0" encoding="utf-8"?>
<sst xmlns="http://schemas.openxmlformats.org/spreadsheetml/2006/main" count="197" uniqueCount="136">
  <si>
    <t>RUBRO O CULTIVO</t>
  </si>
  <si>
    <t>LECHUGA</t>
  </si>
  <si>
    <t>RENDIMIENTO (u/ha)</t>
  </si>
  <si>
    <t>VARIEDAD</t>
  </si>
  <si>
    <t>Costina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</si>
  <si>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</si>
  <si>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</si>
  <si>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</si>
  <si>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</si>
  <si>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</si>
  <si>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</si>
  <si>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</si>
  <si>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</si>
  <si>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</si>
  <si>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</si>
  <si>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</si>
  <si>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</si>
  <si>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</si>
  <si>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</si>
  <si>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Oct-Mayo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</si>
  <si>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</si>
  <si>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</si>
  <si>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</si>
  <si>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</si>
  <si>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</si>
  <si>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</si>
  <si>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</si>
  <si>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</si>
  <si>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</si>
  <si>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</si>
  <si>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</si>
  <si>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Tirado de cintas</t>
  </si>
  <si>
    <t>JH</t>
  </si>
  <si>
    <t>Semana 1</t>
  </si>
  <si>
    <t>Aplic. Herbicidas</t>
  </si>
  <si>
    <t>Riego pre-transplante</t>
  </si>
  <si>
    <t>Semana 2</t>
  </si>
  <si>
    <t>Transplante</t>
  </si>
  <si>
    <t>$/Bandeja</t>
  </si>
  <si>
    <t>Riego post-transplante</t>
  </si>
  <si>
    <t>Aplic. Fitosanitario</t>
  </si>
  <si>
    <t>Riegos (14)</t>
  </si>
  <si>
    <t>Semana 2 y 3</t>
  </si>
  <si>
    <t>Limpia manual</t>
  </si>
  <si>
    <t>Semana 3</t>
  </si>
  <si>
    <t>Semana 4</t>
  </si>
  <si>
    <t>Riegos (42)</t>
  </si>
  <si>
    <t>Semana 4 a 9</t>
  </si>
  <si>
    <t>Aplic. Fitosanitario (2)</t>
  </si>
  <si>
    <t>Semana 6 y 8</t>
  </si>
  <si>
    <t>Cosecha</t>
  </si>
  <si>
    <t>Ligado</t>
  </si>
  <si>
    <t>Semana 9 y 10</t>
  </si>
  <si>
    <t>Corta, embalaje y carga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</si>
  <si>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</si>
  <si>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</si>
  <si>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</si>
  <si>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</si>
  <si>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</si>
  <si>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</si>
  <si>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</si>
  <si>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Rastraje (2)</t>
  </si>
  <si>
    <t>Semana 2, 4, 6 y 8</t>
  </si>
  <si>
    <t>Subtotal Costo Maquinaria</t>
  </si>
  <si>
    <t>INSUMOS</t>
  </si>
  <si>
    <t>Insumos</t>
  </si>
  <si>
    <t>Unidad (Kg/l/u)</t>
  </si>
  <si>
    <t>Cantidad (Kg/l/u)</t>
  </si>
  <si>
    <t>PLANTINES (Speedling)</t>
  </si>
  <si>
    <t>u</t>
  </si>
  <si>
    <t>Septiembre</t>
  </si>
  <si>
    <t>RIEGO (CINTAS)</t>
  </si>
  <si>
    <t>Sistema de riego, Cintas</t>
  </si>
  <si>
    <t>ML</t>
  </si>
  <si>
    <t>FERTILIZANTES</t>
  </si>
  <si>
    <t>Valor</t>
  </si>
  <si>
    <t>Cantidad</t>
  </si>
  <si>
    <t>Guano</t>
  </si>
  <si>
    <t>m3</t>
  </si>
  <si>
    <t>Agosto</t>
  </si>
  <si>
    <t>Urea</t>
  </si>
  <si>
    <t>kg</t>
  </si>
  <si>
    <t>Semana 2 a 8</t>
  </si>
  <si>
    <t>Ácido fosfórico</t>
  </si>
  <si>
    <t>Nitrato de Potasio</t>
  </si>
  <si>
    <t>Nitrato de Calcio</t>
  </si>
  <si>
    <t>Foliar</t>
  </si>
  <si>
    <t>L</t>
  </si>
  <si>
    <t>Semana 2 a 9</t>
  </si>
  <si>
    <t>INSECTICIDA</t>
  </si>
  <si>
    <t xml:space="preserve">insecticida 1 </t>
  </si>
  <si>
    <t>Karate</t>
  </si>
  <si>
    <t>insecticida 2</t>
  </si>
  <si>
    <t>Fast Plus o Vertimec</t>
  </si>
  <si>
    <t>FUNGICIDA</t>
  </si>
  <si>
    <t>Fungicida 1</t>
  </si>
  <si>
    <t>Ridomil</t>
  </si>
  <si>
    <t xml:space="preserve">Fungicida 2 </t>
  </si>
  <si>
    <t>Cercobin M</t>
  </si>
  <si>
    <t>HERBICIDA</t>
  </si>
  <si>
    <t>Oxifluorfen 24%</t>
  </si>
  <si>
    <t>Goal</t>
  </si>
  <si>
    <t>Subtotal Insumos</t>
  </si>
  <si>
    <t>OTROS</t>
  </si>
  <si>
    <t>Item</t>
  </si>
  <si>
    <t>Época (Mes)</t>
  </si>
  <si>
    <t>Electricidad (riego)</t>
  </si>
  <si>
    <t>Gl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</si>
  <si>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</si>
  <si>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</si>
  <si>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</si>
  <si>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</si>
  <si>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</si>
  <si>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</si>
  <si>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</si>
  <si>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</si>
  <si>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</si>
  <si>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</si>
  <si>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</si>
  <si>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</si>
  <si>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</si>
  <si>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</si>
  <si>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</si>
  <si>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</si>
  <si>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</si>
  <si>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</si>
  <si>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</si>
  <si>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</si>
  <si>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</si>
  <si>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</si>
  <si>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</si>
  <si>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</si>
  <si>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(Un/hà)</t>
  </si>
  <si>
    <t>Costo unitario ($/Unidad) (*)</t>
  </si>
  <si>
    <t>(*): Este valor representa el valor mìnimo de venta del producto</t>
  </si>
  <si>
    <t>KARATE PRIMOR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</si>
</sst>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_-;\-* #,##0.00_-;_-* &quot;-&quot;??_-;_-@_-"/>
    <numFmt numFmtId="165" formatCode="mmmm/yy"/>
    <numFmt numFmtId="166" formatCode="#,##0.00_ ;\-#,##0.00\ "/>
    <numFmt numFmtId="167" formatCode="#,##0.0"/>
    <numFmt numFmtId="168" formatCode="0.0%"/>
    <numFmt numFmtId="169" formatCode="0.0"/>
    <numFmt numFmtId="170" formatCode="&quot; &quot;* #,##0&quot; &quot;;&quot; &quot;* &quot;-&quot;#,##0&quot; &quot;;&quot; &quot;* &quot;- 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</font>
    <font>
      <b/>
      <sz val="7"/>
      <color theme="0"/>
      <name val="Calibri"/>
      <family val="2"/>
    </font>
    <font>
      <b/>
      <i/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7"/>
      <color indexed="8"/>
      <name val="Calibri"/>
      <family val="2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indexed="8"/>
      <name val="Calibri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i/>
      <sz val="8"/>
      <color theme="0"/>
      <name val="Arial Narrow"/>
      <family val="2"/>
    </font>
    <font>
      <sz val="8"/>
      <color indexed="9"/>
      <name val="Arial Narrow"/>
      <family val="2"/>
    </font>
    <font>
      <b/>
      <sz val="8"/>
      <color theme="0"/>
      <name val="Arial Narrow"/>
      <family val="2"/>
    </font>
    <font>
      <b/>
      <sz val="8"/>
      <color indexed="9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B8A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164" fontId="5" fillId="2" borderId="0" xfId="1" applyFont="1" applyFill="1" applyBorder="1" applyAlignment="1">
      <alignment horizontal="center"/>
    </xf>
    <xf numFmtId="168" fontId="4" fillId="2" borderId="0" xfId="0" applyNumberFormat="1" applyFont="1" applyFill="1" applyBorder="1"/>
    <xf numFmtId="169" fontId="4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2" borderId="0" xfId="0" applyFont="1" applyFill="1" applyBorder="1"/>
    <xf numFmtId="164" fontId="12" fillId="2" borderId="0" xfId="1" applyFont="1" applyFill="1" applyBorder="1" applyAlignment="1">
      <alignment horizontal="center"/>
    </xf>
    <xf numFmtId="166" fontId="12" fillId="2" borderId="0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2" borderId="0" xfId="0" applyFont="1" applyFill="1" applyBorder="1"/>
    <xf numFmtId="49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/>
    <xf numFmtId="0" fontId="3" fillId="2" borderId="0" xfId="0" applyFont="1" applyFill="1" applyBorder="1" applyAlignment="1"/>
    <xf numFmtId="0" fontId="16" fillId="0" borderId="15" xfId="0" applyFont="1" applyBorder="1" applyAlignment="1">
      <alignment vertical="center" wrapText="1"/>
    </xf>
    <xf numFmtId="0" fontId="16" fillId="2" borderId="15" xfId="0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2" borderId="15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horizontal="right" vertical="center" wrapText="1"/>
    </xf>
    <xf numFmtId="17" fontId="16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3" fontId="17" fillId="2" borderId="15" xfId="0" applyNumberFormat="1" applyFont="1" applyFill="1" applyBorder="1" applyAlignment="1">
      <alignment horizontal="right" vertical="center"/>
    </xf>
    <xf numFmtId="0" fontId="18" fillId="5" borderId="15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3" borderId="15" xfId="0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23" fillId="3" borderId="15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3" fontId="16" fillId="0" borderId="15" xfId="0" applyNumberFormat="1" applyFont="1" applyBorder="1" applyAlignment="1">
      <alignment horizontal="center" vertical="center"/>
    </xf>
    <xf numFmtId="3" fontId="16" fillId="2" borderId="15" xfId="0" applyNumberFormat="1" applyFont="1" applyFill="1" applyBorder="1" applyAlignment="1">
      <alignment vertical="center"/>
    </xf>
    <xf numFmtId="167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3" fillId="3" borderId="15" xfId="0" applyFont="1" applyFill="1" applyBorder="1" applyAlignment="1">
      <alignment horizontal="left" vertical="center"/>
    </xf>
    <xf numFmtId="3" fontId="23" fillId="3" borderId="15" xfId="1" applyNumberFormat="1" applyFont="1" applyFill="1" applyBorder="1" applyAlignment="1">
      <alignment horizontal="right" vertical="center"/>
    </xf>
    <xf numFmtId="0" fontId="21" fillId="4" borderId="17" xfId="0" applyFont="1" applyFill="1" applyBorder="1" applyAlignment="1">
      <alignment vertical="center"/>
    </xf>
    <xf numFmtId="0" fontId="23" fillId="4" borderId="18" xfId="0" applyFont="1" applyFill="1" applyBorder="1" applyAlignment="1">
      <alignment vertical="center"/>
    </xf>
    <xf numFmtId="3" fontId="21" fillId="4" borderId="19" xfId="0" applyNumberFormat="1" applyFont="1" applyFill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3" fontId="21" fillId="3" borderId="11" xfId="0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/>
    </xf>
    <xf numFmtId="3" fontId="21" fillId="4" borderId="6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26" fillId="2" borderId="0" xfId="0" applyFont="1" applyFill="1" applyBorder="1" applyAlignment="1"/>
    <xf numFmtId="0" fontId="22" fillId="2" borderId="0" xfId="0" applyFont="1" applyFill="1" applyBorder="1" applyAlignment="1">
      <alignment vertical="center"/>
    </xf>
    <xf numFmtId="170" fontId="25" fillId="2" borderId="0" xfId="0" applyNumberFormat="1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49" fontId="15" fillId="7" borderId="26" xfId="0" applyNumberFormat="1" applyFont="1" applyFill="1" applyBorder="1" applyAlignment="1">
      <alignment vertical="center"/>
    </xf>
    <xf numFmtId="3" fontId="15" fillId="7" borderId="27" xfId="0" applyNumberFormat="1" applyFont="1" applyFill="1" applyBorder="1" applyAlignment="1">
      <alignment vertical="center"/>
    </xf>
    <xf numFmtId="9" fontId="11" fillId="7" borderId="28" xfId="0" applyNumberFormat="1" applyFont="1" applyFill="1" applyBorder="1" applyAlignment="1"/>
    <xf numFmtId="0" fontId="15" fillId="7" borderId="27" xfId="0" applyNumberFormat="1" applyFont="1" applyFill="1" applyBorder="1" applyAlignment="1">
      <alignment vertical="center"/>
    </xf>
    <xf numFmtId="170" fontId="15" fillId="7" borderId="27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15" fillId="8" borderId="24" xfId="0" applyNumberFormat="1" applyFont="1" applyFill="1" applyBorder="1" applyAlignment="1">
      <alignment vertical="center"/>
    </xf>
    <xf numFmtId="49" fontId="11" fillId="8" borderId="25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70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10" fillId="8" borderId="32" xfId="0" applyFont="1" applyFill="1" applyBorder="1" applyAlignment="1">
      <alignment vertical="center"/>
    </xf>
    <xf numFmtId="49" fontId="10" fillId="8" borderId="12" xfId="0" applyNumberFormat="1" applyFont="1" applyFill="1" applyBorder="1" applyAlignment="1">
      <alignment vertical="center"/>
    </xf>
    <xf numFmtId="41" fontId="10" fillId="8" borderId="32" xfId="2" applyFont="1" applyFill="1" applyBorder="1" applyAlignment="1">
      <alignment horizontal="center" vertical="center"/>
    </xf>
    <xf numFmtId="41" fontId="10" fillId="8" borderId="13" xfId="2" applyFont="1" applyFill="1" applyBorder="1" applyAlignment="1">
      <alignment vertical="center"/>
    </xf>
    <xf numFmtId="41" fontId="10" fillId="8" borderId="14" xfId="2" applyFont="1" applyFill="1" applyBorder="1" applyAlignment="1">
      <alignment vertical="center"/>
    </xf>
    <xf numFmtId="0" fontId="9" fillId="6" borderId="22" xfId="0" applyFont="1" applyFill="1" applyBorder="1" applyAlignment="1"/>
    <xf numFmtId="0" fontId="16" fillId="0" borderId="15" xfId="0" applyFont="1" applyBorder="1" applyAlignment="1">
      <alignment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49" fontId="7" fillId="6" borderId="20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7</xdr:col>
      <xdr:colOff>38100</xdr:colOff>
      <xdr:row>6</xdr:row>
      <xdr:rowOff>150785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1925"/>
          <a:ext cx="5362575" cy="113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showGridLines="0" tabSelected="1" zoomScale="110" zoomScaleNormal="110" zoomScalePageLayoutView="110" workbookViewId="0">
      <selection activeCell="G39" sqref="G39"/>
    </sheetView>
  </sheetViews>
  <sheetFormatPr baseColWidth="10" defaultColWidth="11.42578125" defaultRowHeight="15" customHeight="1" x14ac:dyDescent="0.25"/>
  <cols>
    <col min="1" max="1" width="3.140625" style="1" customWidth="1"/>
    <col min="2" max="2" width="21.28515625" style="1" customWidth="1"/>
    <col min="3" max="3" width="13.85546875" style="1" customWidth="1"/>
    <col min="4" max="6" width="11.42578125" style="1"/>
    <col min="7" max="7" width="10.28515625" style="1" customWidth="1"/>
    <col min="8" max="13" width="11.42578125" style="1"/>
    <col min="14" max="14" width="11.42578125" style="1" customWidth="1"/>
    <col min="15" max="16384" width="11.42578125" style="1"/>
  </cols>
  <sheetData>
    <row r="1" spans="1:14" ht="15" customHeight="1" x14ac:dyDescent="0.25">
      <c r="A1" s="16"/>
      <c r="B1" s="16"/>
      <c r="C1" s="16"/>
      <c r="D1" s="16"/>
      <c r="E1" s="16"/>
      <c r="F1" s="16"/>
      <c r="G1" s="16"/>
      <c r="H1" s="16"/>
    </row>
    <row r="2" spans="1:14" ht="1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4" ht="1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15" customHeight="1" x14ac:dyDescent="0.25">
      <c r="A4" s="16"/>
      <c r="B4" s="16"/>
      <c r="C4" s="16"/>
      <c r="D4" s="16"/>
      <c r="E4" s="16"/>
      <c r="F4" s="16"/>
      <c r="G4" s="16"/>
      <c r="H4" s="16"/>
    </row>
    <row r="5" spans="1:14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4" ht="15" customHeight="1" x14ac:dyDescent="0.25">
      <c r="A6" s="16"/>
      <c r="B6" s="16"/>
      <c r="C6" s="16"/>
      <c r="D6" s="16"/>
      <c r="E6" s="16"/>
      <c r="F6" s="16"/>
      <c r="G6" s="16"/>
      <c r="H6" s="16"/>
    </row>
    <row r="7" spans="1:14" ht="15" customHeight="1" x14ac:dyDescent="0.25">
      <c r="A7" s="16"/>
      <c r="B7" s="16"/>
      <c r="C7" s="16"/>
      <c r="D7" s="16"/>
      <c r="E7" s="16"/>
      <c r="F7" s="16"/>
      <c r="G7" s="16"/>
      <c r="H7" s="16"/>
    </row>
    <row r="8" spans="1:14" ht="15" customHeight="1" x14ac:dyDescent="0.2">
      <c r="A8" s="16"/>
      <c r="B8" s="44" t="s">
        <v>0</v>
      </c>
      <c r="C8" s="42" t="s">
        <v>1</v>
      </c>
      <c r="D8" s="16"/>
      <c r="E8" s="123" t="s">
        <v>2</v>
      </c>
      <c r="F8" s="124"/>
      <c r="G8" s="43">
        <v>55000</v>
      </c>
      <c r="H8" s="16"/>
      <c r="I8" s="2"/>
      <c r="J8" s="3"/>
      <c r="K8" s="3"/>
      <c r="L8" s="2"/>
      <c r="M8" s="3"/>
      <c r="N8" s="3"/>
    </row>
    <row r="9" spans="1:14" ht="20.25" customHeight="1" x14ac:dyDescent="0.2">
      <c r="A9" s="16"/>
      <c r="B9" s="33" t="s">
        <v>3</v>
      </c>
      <c r="C9" s="34" t="s">
        <v>4</v>
      </c>
      <c r="D9" s="35"/>
      <c r="E9" s="122" t="s">
        <v>5</v>
      </c>
      <c r="F9" s="122"/>
      <c r="G9" s="36" t="s">
        <v>6</v>
      </c>
      <c r="H9" s="16"/>
      <c r="I9" s="3"/>
      <c r="J9" s="3"/>
      <c r="K9" s="3"/>
      <c r="L9" s="3"/>
      <c r="M9" s="3"/>
      <c r="N9" s="3"/>
    </row>
    <row r="10" spans="1:14" ht="15" customHeight="1" x14ac:dyDescent="0.2">
      <c r="A10" s="16"/>
      <c r="B10" s="33" t="s">
        <v>7</v>
      </c>
      <c r="C10" s="37" t="s">
        <v>8</v>
      </c>
      <c r="D10" s="35"/>
      <c r="E10" s="122" t="s">
        <v>9</v>
      </c>
      <c r="F10" s="122"/>
      <c r="G10" s="38">
        <v>150</v>
      </c>
      <c r="H10" s="16"/>
      <c r="I10" s="2"/>
      <c r="J10" s="3"/>
      <c r="K10" s="3"/>
      <c r="L10" s="3"/>
      <c r="M10" s="3"/>
      <c r="N10" s="3"/>
    </row>
    <row r="11" spans="1:14" ht="25.5" customHeight="1" x14ac:dyDescent="0.2">
      <c r="A11" s="16"/>
      <c r="B11" s="33" t="s">
        <v>10</v>
      </c>
      <c r="C11" s="37" t="s">
        <v>11</v>
      </c>
      <c r="D11" s="39"/>
      <c r="E11" s="122" t="s">
        <v>12</v>
      </c>
      <c r="F11" s="122"/>
      <c r="G11" s="38">
        <f>+G10*G8</f>
        <v>8250000</v>
      </c>
      <c r="H11" s="16"/>
      <c r="I11" s="4"/>
      <c r="J11" s="4"/>
      <c r="K11" s="4"/>
      <c r="L11" s="4"/>
      <c r="M11" s="4"/>
      <c r="N11" s="4"/>
    </row>
    <row r="12" spans="1:14" ht="19.5" customHeight="1" x14ac:dyDescent="0.2">
      <c r="A12" s="16"/>
      <c r="B12" s="33" t="s">
        <v>13</v>
      </c>
      <c r="C12" s="37" t="s">
        <v>14</v>
      </c>
      <c r="D12" s="39"/>
      <c r="E12" s="122" t="s">
        <v>15</v>
      </c>
      <c r="F12" s="122"/>
      <c r="G12" s="40" t="s">
        <v>16</v>
      </c>
      <c r="H12" s="16"/>
      <c r="I12" s="3"/>
      <c r="J12" s="3"/>
      <c r="K12" s="5"/>
      <c r="L12" s="6"/>
      <c r="M12" s="3"/>
      <c r="N12" s="6"/>
    </row>
    <row r="13" spans="1:14" ht="15" customHeight="1" x14ac:dyDescent="0.2">
      <c r="A13" s="16"/>
      <c r="B13" s="33" t="s">
        <v>17</v>
      </c>
      <c r="C13" s="36" t="s">
        <v>14</v>
      </c>
      <c r="D13" s="39"/>
      <c r="E13" s="122" t="s">
        <v>18</v>
      </c>
      <c r="F13" s="122"/>
      <c r="G13" s="34" t="s">
        <v>19</v>
      </c>
      <c r="H13" s="16"/>
      <c r="I13" s="3"/>
      <c r="J13" s="3"/>
      <c r="K13" s="3"/>
      <c r="L13" s="3"/>
      <c r="M13" s="2"/>
      <c r="N13" s="6"/>
    </row>
    <row r="14" spans="1:14" ht="15" customHeight="1" x14ac:dyDescent="0.2">
      <c r="A14" s="16"/>
      <c r="B14" s="33" t="s">
        <v>20</v>
      </c>
      <c r="C14" s="41">
        <v>44228</v>
      </c>
      <c r="D14" s="39"/>
      <c r="E14" s="127" t="s">
        <v>21</v>
      </c>
      <c r="F14" s="127"/>
      <c r="G14" s="34" t="s">
        <v>22</v>
      </c>
      <c r="H14" s="16"/>
      <c r="I14" s="3"/>
      <c r="J14" s="3"/>
      <c r="K14" s="3"/>
      <c r="L14" s="3"/>
      <c r="M14" s="3"/>
      <c r="N14" s="3"/>
    </row>
    <row r="15" spans="1:14" ht="15" customHeight="1" x14ac:dyDescent="0.2">
      <c r="A15" s="16"/>
      <c r="B15" s="18"/>
      <c r="C15" s="19"/>
      <c r="D15" s="16"/>
      <c r="E15" s="17"/>
      <c r="F15" s="17"/>
      <c r="G15" s="20"/>
      <c r="H15" s="16"/>
      <c r="I15" s="2"/>
      <c r="J15" s="3"/>
      <c r="K15" s="3"/>
      <c r="L15" s="3"/>
      <c r="M15" s="3"/>
      <c r="N15" s="3"/>
    </row>
    <row r="16" spans="1:14" ht="15" customHeight="1" x14ac:dyDescent="0.2">
      <c r="A16" s="16"/>
      <c r="B16" s="128" t="s">
        <v>23</v>
      </c>
      <c r="C16" s="128"/>
      <c r="D16" s="128"/>
      <c r="E16" s="128"/>
      <c r="F16" s="128"/>
      <c r="G16" s="128"/>
      <c r="H16" s="16"/>
      <c r="I16" s="2"/>
      <c r="J16" s="3"/>
      <c r="K16" s="3"/>
      <c r="L16" s="3"/>
      <c r="M16" s="3"/>
      <c r="N16" s="3"/>
    </row>
    <row r="17" spans="1:14" ht="15" customHeight="1" x14ac:dyDescent="0.2">
      <c r="A17" s="16"/>
      <c r="B17" s="16"/>
      <c r="C17" s="21"/>
      <c r="D17" s="21"/>
      <c r="E17" s="22"/>
      <c r="F17" s="23"/>
      <c r="G17" s="16"/>
      <c r="H17" s="16"/>
      <c r="I17" s="4"/>
      <c r="J17" s="4"/>
      <c r="K17" s="4"/>
      <c r="L17" s="4"/>
      <c r="M17" s="4"/>
      <c r="N17" s="4"/>
    </row>
    <row r="18" spans="1:14" ht="15" customHeight="1" x14ac:dyDescent="0.2">
      <c r="A18" s="16"/>
      <c r="B18" s="46" t="s">
        <v>24</v>
      </c>
      <c r="C18" s="39"/>
      <c r="D18" s="39"/>
      <c r="E18" s="39"/>
      <c r="F18" s="39"/>
      <c r="G18" s="39"/>
      <c r="H18" s="16"/>
      <c r="I18" s="129"/>
      <c r="J18" s="129"/>
      <c r="K18" s="129"/>
      <c r="L18" s="129"/>
      <c r="M18" s="129"/>
      <c r="N18" s="129"/>
    </row>
    <row r="19" spans="1:14" ht="15" customHeight="1" x14ac:dyDescent="0.2">
      <c r="A19" s="16"/>
      <c r="B19" s="47" t="s">
        <v>25</v>
      </c>
      <c r="C19" s="47" t="s">
        <v>26</v>
      </c>
      <c r="D19" s="47" t="s">
        <v>27</v>
      </c>
      <c r="E19" s="47" t="s">
        <v>28</v>
      </c>
      <c r="F19" s="47" t="s">
        <v>29</v>
      </c>
      <c r="G19" s="48" t="s">
        <v>30</v>
      </c>
      <c r="H19" s="16"/>
      <c r="I19" s="7"/>
      <c r="J19" s="8"/>
      <c r="K19" s="9"/>
      <c r="L19" s="8"/>
      <c r="M19" s="10"/>
      <c r="N19" s="10"/>
    </row>
    <row r="20" spans="1:14" ht="15" customHeight="1" x14ac:dyDescent="0.2">
      <c r="A20" s="16"/>
      <c r="B20" s="49" t="s">
        <v>31</v>
      </c>
      <c r="C20" s="50" t="s">
        <v>32</v>
      </c>
      <c r="D20" s="50">
        <v>4</v>
      </c>
      <c r="E20" s="51" t="s">
        <v>33</v>
      </c>
      <c r="F20" s="52">
        <v>20000</v>
      </c>
      <c r="G20" s="52">
        <f>D20*F20</f>
        <v>80000</v>
      </c>
      <c r="H20" s="16"/>
      <c r="I20" s="7"/>
      <c r="J20" s="8"/>
      <c r="K20" s="9"/>
      <c r="L20" s="8"/>
      <c r="M20" s="10"/>
      <c r="N20" s="10"/>
    </row>
    <row r="21" spans="1:14" ht="15" customHeight="1" x14ac:dyDescent="0.2">
      <c r="A21" s="16"/>
      <c r="B21" s="49" t="s">
        <v>34</v>
      </c>
      <c r="C21" s="50" t="s">
        <v>32</v>
      </c>
      <c r="D21" s="50">
        <v>1</v>
      </c>
      <c r="E21" s="51" t="s">
        <v>33</v>
      </c>
      <c r="F21" s="52">
        <v>20000</v>
      </c>
      <c r="G21" s="52">
        <f t="shared" ref="G21:G33" si="0">D21*F21</f>
        <v>20000</v>
      </c>
      <c r="H21" s="16"/>
      <c r="I21" s="7"/>
      <c r="J21" s="8"/>
      <c r="K21" s="9"/>
      <c r="L21" s="8"/>
      <c r="M21" s="10"/>
      <c r="N21" s="10"/>
    </row>
    <row r="22" spans="1:14" ht="15" customHeight="1" x14ac:dyDescent="0.2">
      <c r="A22" s="16"/>
      <c r="B22" s="49" t="s">
        <v>35</v>
      </c>
      <c r="C22" s="50" t="s">
        <v>32</v>
      </c>
      <c r="D22" s="50">
        <v>0.5</v>
      </c>
      <c r="E22" s="51" t="s">
        <v>36</v>
      </c>
      <c r="F22" s="52">
        <v>20000</v>
      </c>
      <c r="G22" s="52">
        <f t="shared" si="0"/>
        <v>10000</v>
      </c>
      <c r="H22" s="16"/>
      <c r="I22" s="7"/>
      <c r="J22" s="8"/>
      <c r="K22" s="9"/>
      <c r="L22" s="8"/>
      <c r="M22" s="10"/>
      <c r="N22" s="10"/>
    </row>
    <row r="23" spans="1:14" ht="15" customHeight="1" x14ac:dyDescent="0.2">
      <c r="A23" s="16"/>
      <c r="B23" s="49" t="s">
        <v>37</v>
      </c>
      <c r="C23" s="50" t="s">
        <v>38</v>
      </c>
      <c r="D23" s="50">
        <v>153</v>
      </c>
      <c r="E23" s="51" t="s">
        <v>36</v>
      </c>
      <c r="F23" s="52">
        <v>2500</v>
      </c>
      <c r="G23" s="52">
        <f t="shared" si="0"/>
        <v>382500</v>
      </c>
      <c r="H23" s="16"/>
      <c r="I23" s="129"/>
      <c r="J23" s="129"/>
      <c r="K23" s="129"/>
      <c r="L23" s="129"/>
      <c r="M23" s="129"/>
      <c r="N23" s="129"/>
    </row>
    <row r="24" spans="1:14" ht="15" customHeight="1" x14ac:dyDescent="0.2">
      <c r="A24" s="16"/>
      <c r="B24" s="49" t="s">
        <v>39</v>
      </c>
      <c r="C24" s="50" t="s">
        <v>32</v>
      </c>
      <c r="D24" s="50">
        <v>0.5</v>
      </c>
      <c r="E24" s="51" t="s">
        <v>36</v>
      </c>
      <c r="F24" s="52">
        <v>20000</v>
      </c>
      <c r="G24" s="52">
        <f t="shared" si="0"/>
        <v>10000</v>
      </c>
      <c r="H24" s="16"/>
      <c r="I24" s="7"/>
      <c r="J24" s="8"/>
      <c r="K24" s="9"/>
      <c r="L24" s="8"/>
      <c r="M24" s="10"/>
      <c r="N24" s="10"/>
    </row>
    <row r="25" spans="1:14" ht="15" customHeight="1" x14ac:dyDescent="0.2">
      <c r="A25" s="16"/>
      <c r="B25" s="53" t="s">
        <v>40</v>
      </c>
      <c r="C25" s="50" t="s">
        <v>32</v>
      </c>
      <c r="D25" s="50">
        <v>0.5</v>
      </c>
      <c r="E25" s="51" t="s">
        <v>36</v>
      </c>
      <c r="F25" s="52">
        <v>20000</v>
      </c>
      <c r="G25" s="52">
        <f t="shared" si="0"/>
        <v>10000</v>
      </c>
      <c r="H25" s="16"/>
      <c r="I25" s="7"/>
      <c r="J25" s="8"/>
      <c r="K25" s="9"/>
      <c r="L25" s="8"/>
      <c r="M25" s="10"/>
      <c r="N25" s="10"/>
    </row>
    <row r="26" spans="1:14" ht="15" customHeight="1" x14ac:dyDescent="0.2">
      <c r="A26" s="16"/>
      <c r="B26" s="49" t="s">
        <v>41</v>
      </c>
      <c r="C26" s="50" t="s">
        <v>32</v>
      </c>
      <c r="D26" s="50">
        <v>6.5</v>
      </c>
      <c r="E26" s="51" t="s">
        <v>42</v>
      </c>
      <c r="F26" s="52">
        <v>20000</v>
      </c>
      <c r="G26" s="52">
        <f t="shared" si="0"/>
        <v>130000</v>
      </c>
      <c r="H26" s="16"/>
      <c r="I26" s="7"/>
      <c r="J26" s="8"/>
      <c r="K26" s="9"/>
      <c r="L26" s="8"/>
      <c r="M26" s="10"/>
      <c r="N26" s="10"/>
    </row>
    <row r="27" spans="1:14" ht="15" customHeight="1" x14ac:dyDescent="0.2">
      <c r="A27" s="16"/>
      <c r="B27" s="49" t="s">
        <v>43</v>
      </c>
      <c r="C27" s="50" t="s">
        <v>32</v>
      </c>
      <c r="D27" s="50">
        <v>15</v>
      </c>
      <c r="E27" s="51" t="s">
        <v>44</v>
      </c>
      <c r="F27" s="52">
        <v>20000</v>
      </c>
      <c r="G27" s="52">
        <f t="shared" si="0"/>
        <v>300000</v>
      </c>
      <c r="H27" s="16"/>
      <c r="I27" s="7"/>
      <c r="J27" s="8"/>
      <c r="K27" s="9"/>
      <c r="L27" s="8"/>
      <c r="M27" s="10"/>
      <c r="N27" s="10"/>
    </row>
    <row r="28" spans="1:14" ht="15" customHeight="1" x14ac:dyDescent="0.2">
      <c r="A28" s="16"/>
      <c r="B28" s="49" t="s">
        <v>40</v>
      </c>
      <c r="C28" s="50" t="s">
        <v>32</v>
      </c>
      <c r="D28" s="50">
        <v>0.5</v>
      </c>
      <c r="E28" s="51" t="s">
        <v>45</v>
      </c>
      <c r="F28" s="52">
        <v>20000</v>
      </c>
      <c r="G28" s="52">
        <f t="shared" si="0"/>
        <v>10000</v>
      </c>
      <c r="H28" s="16"/>
      <c r="I28" s="7"/>
      <c r="J28" s="8"/>
      <c r="K28" s="9"/>
      <c r="L28" s="8"/>
      <c r="M28" s="10"/>
      <c r="N28" s="10"/>
    </row>
    <row r="29" spans="1:14" ht="15" customHeight="1" x14ac:dyDescent="0.2">
      <c r="A29" s="16"/>
      <c r="B29" s="49" t="s">
        <v>46</v>
      </c>
      <c r="C29" s="50" t="s">
        <v>32</v>
      </c>
      <c r="D29" s="50">
        <v>10</v>
      </c>
      <c r="E29" s="51" t="s">
        <v>47</v>
      </c>
      <c r="F29" s="52">
        <v>20000</v>
      </c>
      <c r="G29" s="52">
        <f t="shared" si="0"/>
        <v>200000</v>
      </c>
      <c r="H29" s="16"/>
      <c r="I29" s="7"/>
      <c r="J29" s="8"/>
      <c r="K29" s="9"/>
      <c r="L29" s="8"/>
      <c r="M29" s="10"/>
      <c r="N29" s="10"/>
    </row>
    <row r="30" spans="1:14" ht="15" customHeight="1" x14ac:dyDescent="0.2">
      <c r="A30" s="16"/>
      <c r="B30" s="49" t="s">
        <v>48</v>
      </c>
      <c r="C30" s="50" t="s">
        <v>32</v>
      </c>
      <c r="D30" s="50">
        <v>1</v>
      </c>
      <c r="E30" s="51" t="s">
        <v>49</v>
      </c>
      <c r="F30" s="52">
        <v>20000</v>
      </c>
      <c r="G30" s="52">
        <f t="shared" si="0"/>
        <v>20000</v>
      </c>
      <c r="H30" s="16"/>
      <c r="I30" s="7"/>
      <c r="J30" s="8"/>
      <c r="K30" s="9"/>
      <c r="L30" s="8"/>
      <c r="M30" s="10"/>
      <c r="N30" s="10"/>
    </row>
    <row r="31" spans="1:14" ht="15" customHeight="1" x14ac:dyDescent="0.2">
      <c r="A31" s="16"/>
      <c r="B31" s="49" t="s">
        <v>50</v>
      </c>
      <c r="C31" s="50"/>
      <c r="D31" s="50"/>
      <c r="E31" s="51"/>
      <c r="F31" s="52"/>
      <c r="G31" s="52"/>
      <c r="H31" s="16"/>
      <c r="I31" s="7"/>
      <c r="J31" s="8"/>
      <c r="K31" s="9"/>
      <c r="L31" s="8"/>
      <c r="M31" s="10"/>
      <c r="N31" s="10"/>
    </row>
    <row r="32" spans="1:14" ht="15" customHeight="1" x14ac:dyDescent="0.2">
      <c r="A32" s="16"/>
      <c r="B32" s="49" t="s">
        <v>51</v>
      </c>
      <c r="C32" s="50" t="s">
        <v>32</v>
      </c>
      <c r="D32" s="50">
        <v>5</v>
      </c>
      <c r="E32" s="51" t="s">
        <v>52</v>
      </c>
      <c r="F32" s="52">
        <v>20000</v>
      </c>
      <c r="G32" s="52">
        <f t="shared" si="0"/>
        <v>100000</v>
      </c>
      <c r="H32" s="16"/>
      <c r="I32" s="7"/>
      <c r="J32" s="8"/>
      <c r="K32" s="9"/>
      <c r="L32" s="8"/>
      <c r="M32" s="10"/>
      <c r="N32" s="10"/>
    </row>
    <row r="33" spans="1:14" ht="15" customHeight="1" x14ac:dyDescent="0.2">
      <c r="A33" s="16"/>
      <c r="B33" s="49" t="s">
        <v>53</v>
      </c>
      <c r="C33" s="50" t="s">
        <v>32</v>
      </c>
      <c r="D33" s="50">
        <v>30</v>
      </c>
      <c r="E33" s="51" t="s">
        <v>52</v>
      </c>
      <c r="F33" s="52">
        <v>20000</v>
      </c>
      <c r="G33" s="52">
        <f t="shared" si="0"/>
        <v>600000</v>
      </c>
      <c r="H33" s="16"/>
      <c r="I33" s="7"/>
      <c r="J33" s="8"/>
      <c r="K33" s="9"/>
      <c r="L33" s="8"/>
      <c r="M33" s="10"/>
      <c r="N33" s="10"/>
    </row>
    <row r="34" spans="1:14" ht="15" customHeight="1" x14ac:dyDescent="0.2">
      <c r="A34" s="16"/>
      <c r="B34" s="54" t="s">
        <v>54</v>
      </c>
      <c r="C34" s="55"/>
      <c r="D34" s="56"/>
      <c r="E34" s="55"/>
      <c r="F34" s="57"/>
      <c r="G34" s="57">
        <f>SUM(G20:G33)</f>
        <v>1872500</v>
      </c>
      <c r="H34" s="16"/>
      <c r="I34" s="32"/>
      <c r="J34" s="32"/>
      <c r="K34" s="32"/>
      <c r="L34" s="32"/>
      <c r="M34" s="32"/>
      <c r="N34" s="32"/>
    </row>
    <row r="35" spans="1:14" ht="15" customHeight="1" x14ac:dyDescent="0.2">
      <c r="A35" s="16"/>
      <c r="B35" s="39"/>
      <c r="C35" s="58"/>
      <c r="D35" s="58"/>
      <c r="E35" s="58"/>
      <c r="F35" s="39"/>
      <c r="G35" s="39"/>
      <c r="H35" s="16"/>
      <c r="I35" s="7"/>
      <c r="J35" s="8"/>
      <c r="K35" s="9"/>
      <c r="L35" s="8"/>
      <c r="M35" s="10"/>
      <c r="N35" s="10"/>
    </row>
    <row r="36" spans="1:14" ht="15" customHeight="1" x14ac:dyDescent="0.2">
      <c r="A36" s="16"/>
      <c r="B36" s="46" t="s">
        <v>55</v>
      </c>
      <c r="C36" s="58"/>
      <c r="D36" s="58"/>
      <c r="E36" s="58"/>
      <c r="F36" s="39"/>
      <c r="G36" s="39"/>
      <c r="H36" s="16"/>
      <c r="I36" s="7"/>
      <c r="J36" s="8"/>
      <c r="K36" s="9"/>
      <c r="L36" s="8"/>
      <c r="M36" s="10"/>
      <c r="N36" s="10"/>
    </row>
    <row r="37" spans="1:14" ht="15" customHeight="1" x14ac:dyDescent="0.2">
      <c r="A37" s="16"/>
      <c r="B37" s="56" t="s">
        <v>25</v>
      </c>
      <c r="C37" s="47" t="s">
        <v>26</v>
      </c>
      <c r="D37" s="47" t="s">
        <v>27</v>
      </c>
      <c r="E37" s="56" t="s">
        <v>28</v>
      </c>
      <c r="F37" s="47" t="s">
        <v>29</v>
      </c>
      <c r="G37" s="56" t="s">
        <v>30</v>
      </c>
      <c r="H37" s="16"/>
      <c r="I37" s="3"/>
      <c r="J37" s="3"/>
      <c r="K37" s="3"/>
      <c r="L37" s="3"/>
      <c r="M37" s="3"/>
      <c r="N37" s="10"/>
    </row>
    <row r="38" spans="1:14" ht="15" customHeight="1" x14ac:dyDescent="0.2">
      <c r="A38" s="16"/>
      <c r="B38" s="49"/>
      <c r="C38" s="50"/>
      <c r="D38" s="50"/>
      <c r="E38" s="50"/>
      <c r="F38" s="52"/>
      <c r="G38" s="52"/>
      <c r="H38" s="16"/>
      <c r="I38" s="3"/>
      <c r="J38" s="3"/>
      <c r="K38" s="3"/>
      <c r="L38" s="3"/>
      <c r="M38" s="2"/>
      <c r="N38" s="11"/>
    </row>
    <row r="39" spans="1:14" ht="15" customHeight="1" x14ac:dyDescent="0.2">
      <c r="A39" s="16"/>
      <c r="B39" s="54" t="s">
        <v>56</v>
      </c>
      <c r="C39" s="55"/>
      <c r="D39" s="55"/>
      <c r="E39" s="55"/>
      <c r="F39" s="54"/>
      <c r="G39" s="57"/>
      <c r="H39" s="16"/>
      <c r="I39" s="3"/>
      <c r="J39" s="3"/>
      <c r="K39" s="3"/>
      <c r="L39" s="3"/>
      <c r="M39" s="3"/>
      <c r="N39" s="6"/>
    </row>
    <row r="40" spans="1:14" ht="15" customHeight="1" x14ac:dyDescent="0.2">
      <c r="A40" s="17"/>
      <c r="B40" s="39"/>
      <c r="C40" s="58"/>
      <c r="D40" s="58"/>
      <c r="E40" s="58"/>
      <c r="F40" s="39"/>
      <c r="G40" s="39"/>
      <c r="H40" s="16"/>
      <c r="I40" s="2"/>
      <c r="J40" s="3"/>
      <c r="K40" s="3"/>
      <c r="L40" s="3"/>
      <c r="M40" s="3"/>
      <c r="N40" s="3"/>
    </row>
    <row r="41" spans="1:14" ht="15" customHeight="1" x14ac:dyDescent="0.2">
      <c r="A41" s="16"/>
      <c r="B41" s="46" t="s">
        <v>57</v>
      </c>
      <c r="C41" s="58"/>
      <c r="D41" s="58"/>
      <c r="E41" s="58"/>
      <c r="F41" s="39"/>
      <c r="G41" s="39"/>
      <c r="H41" s="16"/>
      <c r="I41" s="4"/>
      <c r="J41" s="4"/>
      <c r="K41" s="4"/>
      <c r="L41" s="4"/>
      <c r="M41" s="4"/>
      <c r="N41" s="4"/>
    </row>
    <row r="42" spans="1:14" ht="15" customHeight="1" x14ac:dyDescent="0.2">
      <c r="A42" s="16"/>
      <c r="B42" s="56" t="s">
        <v>25</v>
      </c>
      <c r="C42" s="56" t="s">
        <v>26</v>
      </c>
      <c r="D42" s="56" t="s">
        <v>58</v>
      </c>
      <c r="E42" s="56" t="s">
        <v>28</v>
      </c>
      <c r="F42" s="47" t="s">
        <v>29</v>
      </c>
      <c r="G42" s="56" t="s">
        <v>30</v>
      </c>
      <c r="H42" s="16"/>
      <c r="I42" s="7"/>
      <c r="J42" s="12"/>
      <c r="K42" s="9"/>
      <c r="L42" s="8"/>
      <c r="M42" s="10"/>
      <c r="N42" s="10"/>
    </row>
    <row r="43" spans="1:14" ht="15" customHeight="1" x14ac:dyDescent="0.2">
      <c r="A43" s="16"/>
      <c r="B43" s="59" t="s">
        <v>59</v>
      </c>
      <c r="C43" s="60" t="s">
        <v>60</v>
      </c>
      <c r="D43" s="60">
        <v>0.25</v>
      </c>
      <c r="E43" s="60" t="s">
        <v>33</v>
      </c>
      <c r="F43" s="61">
        <v>160000</v>
      </c>
      <c r="G43" s="61">
        <f>D43*F43</f>
        <v>40000</v>
      </c>
      <c r="H43" s="16"/>
      <c r="I43" s="7"/>
      <c r="J43" s="12"/>
      <c r="K43" s="9"/>
      <c r="L43" s="8"/>
      <c r="M43" s="10"/>
      <c r="N43" s="10"/>
    </row>
    <row r="44" spans="1:14" ht="15" customHeight="1" x14ac:dyDescent="0.2">
      <c r="A44" s="16"/>
      <c r="B44" s="59" t="s">
        <v>61</v>
      </c>
      <c r="C44" s="60" t="s">
        <v>60</v>
      </c>
      <c r="D44" s="60">
        <v>0.5</v>
      </c>
      <c r="E44" s="60" t="s">
        <v>33</v>
      </c>
      <c r="F44" s="61">
        <v>160000</v>
      </c>
      <c r="G44" s="61">
        <f>D44*F44</f>
        <v>80000</v>
      </c>
      <c r="H44" s="16"/>
      <c r="I44" s="7"/>
      <c r="J44" s="12"/>
      <c r="K44" s="9"/>
      <c r="L44" s="8"/>
      <c r="M44" s="10"/>
      <c r="N44" s="10"/>
    </row>
    <row r="45" spans="1:14" ht="15" customHeight="1" x14ac:dyDescent="0.2">
      <c r="A45" s="16"/>
      <c r="B45" s="59" t="s">
        <v>40</v>
      </c>
      <c r="C45" s="60" t="s">
        <v>60</v>
      </c>
      <c r="D45" s="60">
        <v>2</v>
      </c>
      <c r="E45" s="60" t="s">
        <v>62</v>
      </c>
      <c r="F45" s="61">
        <v>160000</v>
      </c>
      <c r="G45" s="61">
        <f>D45*F45</f>
        <v>320000</v>
      </c>
      <c r="H45" s="16"/>
      <c r="I45" s="7"/>
      <c r="J45" s="12"/>
      <c r="K45" s="9"/>
      <c r="L45" s="8"/>
      <c r="M45" s="10"/>
      <c r="N45" s="10"/>
    </row>
    <row r="46" spans="1:14" ht="15" customHeight="1" x14ac:dyDescent="0.2">
      <c r="A46" s="16"/>
      <c r="B46" s="54" t="s">
        <v>63</v>
      </c>
      <c r="C46" s="55"/>
      <c r="D46" s="56"/>
      <c r="E46" s="55"/>
      <c r="F46" s="57"/>
      <c r="G46" s="57">
        <f>SUM(G43:G45)</f>
        <v>440000</v>
      </c>
      <c r="H46" s="16"/>
      <c r="I46" s="7"/>
      <c r="J46" s="12"/>
      <c r="K46" s="9"/>
      <c r="L46" s="8"/>
      <c r="M46" s="10"/>
      <c r="N46" s="10"/>
    </row>
    <row r="47" spans="1:14" ht="15" customHeight="1" x14ac:dyDescent="0.2">
      <c r="A47" s="16"/>
      <c r="B47" s="39"/>
      <c r="C47" s="58"/>
      <c r="D47" s="58"/>
      <c r="E47" s="58"/>
      <c r="F47" s="39"/>
      <c r="G47" s="39"/>
      <c r="H47" s="16"/>
      <c r="I47" s="7"/>
      <c r="J47" s="12"/>
      <c r="K47" s="9"/>
      <c r="L47" s="8"/>
      <c r="M47" s="10"/>
      <c r="N47" s="10"/>
    </row>
    <row r="48" spans="1:14" ht="15" customHeight="1" x14ac:dyDescent="0.2">
      <c r="A48" s="16"/>
      <c r="B48" s="46" t="s">
        <v>64</v>
      </c>
      <c r="C48" s="58"/>
      <c r="D48" s="58"/>
      <c r="E48" s="58"/>
      <c r="F48" s="39"/>
      <c r="G48" s="39"/>
      <c r="H48" s="16"/>
      <c r="I48" s="7"/>
      <c r="J48" s="12"/>
      <c r="K48" s="9"/>
      <c r="L48" s="8"/>
      <c r="M48" s="10"/>
      <c r="N48" s="10"/>
    </row>
    <row r="49" spans="1:17" ht="15" customHeight="1" x14ac:dyDescent="0.2">
      <c r="A49" s="16"/>
      <c r="B49" s="47" t="s">
        <v>65</v>
      </c>
      <c r="C49" s="47" t="s">
        <v>66</v>
      </c>
      <c r="D49" s="47" t="s">
        <v>67</v>
      </c>
      <c r="E49" s="47" t="s">
        <v>28</v>
      </c>
      <c r="F49" s="47" t="s">
        <v>29</v>
      </c>
      <c r="G49" s="47" t="s">
        <v>30</v>
      </c>
      <c r="H49" s="16"/>
      <c r="I49" s="7"/>
      <c r="J49" s="12"/>
      <c r="K49" s="9"/>
      <c r="L49" s="8"/>
      <c r="M49" s="10"/>
      <c r="N49" s="10"/>
    </row>
    <row r="50" spans="1:17" ht="15" customHeight="1" x14ac:dyDescent="0.2">
      <c r="A50" s="16"/>
      <c r="B50" s="62" t="s">
        <v>68</v>
      </c>
      <c r="C50" s="50" t="s">
        <v>69</v>
      </c>
      <c r="D50" s="63">
        <v>75000</v>
      </c>
      <c r="E50" s="51" t="s">
        <v>70</v>
      </c>
      <c r="F50" s="52">
        <v>14</v>
      </c>
      <c r="G50" s="52">
        <f>+F50*D50</f>
        <v>1050000</v>
      </c>
      <c r="H50" s="16"/>
      <c r="I50" s="24">
        <f>+D50/438</f>
        <v>171.23287671232876</v>
      </c>
      <c r="J50" s="25"/>
      <c r="K50" s="26"/>
      <c r="L50" s="27"/>
      <c r="M50" s="10"/>
      <c r="N50" s="10"/>
    </row>
    <row r="51" spans="1:17" ht="15" customHeight="1" x14ac:dyDescent="0.2">
      <c r="A51" s="16"/>
      <c r="B51" s="62" t="s">
        <v>71</v>
      </c>
      <c r="C51" s="50"/>
      <c r="D51" s="63"/>
      <c r="E51" s="51"/>
      <c r="F51" s="52"/>
      <c r="G51" s="52"/>
      <c r="H51" s="16"/>
      <c r="I51" s="24"/>
      <c r="J51" s="25"/>
      <c r="K51" s="26"/>
      <c r="L51" s="27"/>
      <c r="M51" s="10"/>
      <c r="N51" s="10"/>
    </row>
    <row r="52" spans="1:17" ht="15" customHeight="1" x14ac:dyDescent="0.2">
      <c r="A52" s="16"/>
      <c r="B52" s="49" t="s">
        <v>72</v>
      </c>
      <c r="C52" s="50" t="s">
        <v>73</v>
      </c>
      <c r="D52" s="63">
        <v>25000</v>
      </c>
      <c r="E52" s="51" t="s">
        <v>70</v>
      </c>
      <c r="F52" s="52">
        <v>10</v>
      </c>
      <c r="G52" s="52">
        <f>+F52*D52</f>
        <v>250000</v>
      </c>
      <c r="H52" s="16"/>
      <c r="I52" s="24"/>
      <c r="J52" s="25"/>
      <c r="K52" s="26"/>
      <c r="L52" s="27"/>
      <c r="M52" s="10"/>
      <c r="N52" s="10"/>
    </row>
    <row r="53" spans="1:17" ht="15" customHeight="1" x14ac:dyDescent="0.2">
      <c r="A53" s="16"/>
      <c r="B53" s="62" t="s">
        <v>74</v>
      </c>
      <c r="C53" s="50"/>
      <c r="D53" s="63"/>
      <c r="E53" s="51"/>
      <c r="F53" s="64"/>
      <c r="G53" s="52"/>
      <c r="H53" s="16"/>
      <c r="I53" s="24" t="s">
        <v>75</v>
      </c>
      <c r="J53" s="25" t="s">
        <v>76</v>
      </c>
      <c r="K53" s="26"/>
      <c r="L53" s="27"/>
      <c r="M53" s="10"/>
      <c r="N53" s="10"/>
    </row>
    <row r="54" spans="1:17" ht="15" customHeight="1" x14ac:dyDescent="0.2">
      <c r="A54" s="17"/>
      <c r="B54" s="49" t="s">
        <v>77</v>
      </c>
      <c r="C54" s="50" t="s">
        <v>78</v>
      </c>
      <c r="D54" s="63">
        <v>40</v>
      </c>
      <c r="E54" s="51" t="s">
        <v>79</v>
      </c>
      <c r="F54" s="64">
        <v>4760</v>
      </c>
      <c r="G54" s="52">
        <f t="shared" ref="G54:G67" si="1">+F54*D54</f>
        <v>190400</v>
      </c>
      <c r="H54" s="16"/>
      <c r="I54" s="24">
        <v>6000</v>
      </c>
      <c r="J54" s="25">
        <v>1</v>
      </c>
      <c r="K54" s="26"/>
      <c r="L54" s="27"/>
      <c r="M54" s="10"/>
      <c r="N54" s="10"/>
    </row>
    <row r="55" spans="1:17" ht="15" customHeight="1" x14ac:dyDescent="0.2">
      <c r="A55" s="16"/>
      <c r="B55" s="49" t="s">
        <v>80</v>
      </c>
      <c r="C55" s="50" t="s">
        <v>81</v>
      </c>
      <c r="D55" s="63">
        <v>280</v>
      </c>
      <c r="E55" s="51" t="s">
        <v>82</v>
      </c>
      <c r="F55" s="64">
        <v>450</v>
      </c>
      <c r="G55" s="52">
        <f t="shared" si="1"/>
        <v>126000</v>
      </c>
      <c r="H55" s="16"/>
      <c r="I55" s="28">
        <v>8000</v>
      </c>
      <c r="J55" s="28">
        <v>25</v>
      </c>
      <c r="K55" s="28"/>
      <c r="L55" s="24"/>
      <c r="M55" s="12"/>
      <c r="N55" s="9"/>
      <c r="O55" s="8"/>
      <c r="P55" s="10"/>
      <c r="Q55" s="10"/>
    </row>
    <row r="56" spans="1:17" ht="15" customHeight="1" x14ac:dyDescent="0.2">
      <c r="A56" s="16"/>
      <c r="B56" s="49" t="s">
        <v>83</v>
      </c>
      <c r="C56" s="50" t="s">
        <v>81</v>
      </c>
      <c r="D56" s="63">
        <v>20</v>
      </c>
      <c r="E56" s="51" t="s">
        <v>82</v>
      </c>
      <c r="F56" s="64">
        <v>1500</v>
      </c>
      <c r="G56" s="52">
        <f t="shared" si="1"/>
        <v>30000</v>
      </c>
      <c r="H56" s="16"/>
      <c r="I56" s="28">
        <v>35000</v>
      </c>
      <c r="J56" s="28">
        <v>25</v>
      </c>
      <c r="K56" s="28"/>
      <c r="L56" s="24"/>
      <c r="M56" s="12"/>
      <c r="N56" s="9"/>
      <c r="O56" s="8"/>
      <c r="P56" s="10"/>
      <c r="Q56" s="10"/>
    </row>
    <row r="57" spans="1:17" ht="15" customHeight="1" x14ac:dyDescent="0.2">
      <c r="A57" s="16"/>
      <c r="B57" s="49" t="s">
        <v>84</v>
      </c>
      <c r="C57" s="50" t="s">
        <v>81</v>
      </c>
      <c r="D57" s="63">
        <v>150</v>
      </c>
      <c r="E57" s="51" t="s">
        <v>82</v>
      </c>
      <c r="F57" s="64">
        <f>+I57/J57*1.03</f>
        <v>576.80000000000007</v>
      </c>
      <c r="G57" s="52">
        <f t="shared" si="1"/>
        <v>86520.000000000015</v>
      </c>
      <c r="H57" s="16"/>
      <c r="I57" s="28">
        <v>14000</v>
      </c>
      <c r="J57" s="28">
        <v>25</v>
      </c>
      <c r="K57" s="28"/>
      <c r="L57" s="24"/>
      <c r="M57" s="12"/>
      <c r="N57" s="9"/>
      <c r="O57" s="8"/>
      <c r="P57" s="10"/>
      <c r="Q57" s="10"/>
    </row>
    <row r="58" spans="1:17" ht="15" customHeight="1" x14ac:dyDescent="0.2">
      <c r="A58" s="16"/>
      <c r="B58" s="49" t="s">
        <v>85</v>
      </c>
      <c r="C58" s="50" t="s">
        <v>81</v>
      </c>
      <c r="D58" s="63">
        <v>100</v>
      </c>
      <c r="E58" s="51" t="s">
        <v>82</v>
      </c>
      <c r="F58" s="64">
        <v>720</v>
      </c>
      <c r="G58" s="52">
        <f t="shared" si="1"/>
        <v>72000</v>
      </c>
      <c r="H58" s="16"/>
      <c r="I58" s="28">
        <v>17000</v>
      </c>
      <c r="J58" s="28">
        <v>25</v>
      </c>
      <c r="K58" s="28"/>
      <c r="L58" s="24"/>
      <c r="M58" s="3"/>
      <c r="N58" s="3"/>
      <c r="O58" s="3"/>
      <c r="P58" s="2"/>
      <c r="Q58" s="11"/>
    </row>
    <row r="59" spans="1:17" ht="15" customHeight="1" x14ac:dyDescent="0.2">
      <c r="A59" s="16"/>
      <c r="B59" s="49" t="s">
        <v>86</v>
      </c>
      <c r="C59" s="50" t="s">
        <v>87</v>
      </c>
      <c r="D59" s="63">
        <v>3</v>
      </c>
      <c r="E59" s="51" t="s">
        <v>88</v>
      </c>
      <c r="F59" s="64">
        <v>10000</v>
      </c>
      <c r="G59" s="52">
        <f t="shared" si="1"/>
        <v>30000</v>
      </c>
      <c r="H59" s="16"/>
      <c r="I59" s="28"/>
      <c r="J59" s="28"/>
      <c r="K59" s="28"/>
      <c r="L59" s="24"/>
      <c r="M59" s="3"/>
      <c r="N59" s="3"/>
      <c r="O59" s="3"/>
      <c r="P59" s="2"/>
      <c r="Q59" s="11"/>
    </row>
    <row r="60" spans="1:17" ht="15" customHeight="1" x14ac:dyDescent="0.2">
      <c r="A60" s="16"/>
      <c r="B60" s="62" t="s">
        <v>89</v>
      </c>
      <c r="C60" s="50"/>
      <c r="D60" s="65"/>
      <c r="E60" s="51"/>
      <c r="F60" s="64"/>
      <c r="G60" s="52"/>
      <c r="H60" s="16"/>
      <c r="I60" s="28"/>
      <c r="J60" s="28"/>
      <c r="K60" s="28"/>
      <c r="L60" s="24"/>
      <c r="M60" s="3"/>
      <c r="N60" s="3"/>
      <c r="O60" s="3"/>
      <c r="P60" s="2"/>
      <c r="Q60" s="11"/>
    </row>
    <row r="61" spans="1:17" ht="15" customHeight="1" x14ac:dyDescent="0.2">
      <c r="A61" s="16"/>
      <c r="B61" s="49" t="s">
        <v>90</v>
      </c>
      <c r="C61" s="50" t="s">
        <v>87</v>
      </c>
      <c r="D61" s="66">
        <v>0.5</v>
      </c>
      <c r="E61" s="51" t="s">
        <v>82</v>
      </c>
      <c r="F61" s="64">
        <v>40000</v>
      </c>
      <c r="G61" s="52">
        <f t="shared" si="1"/>
        <v>20000</v>
      </c>
      <c r="H61" s="16"/>
      <c r="I61" s="28">
        <v>55000</v>
      </c>
      <c r="J61" s="28">
        <v>1</v>
      </c>
      <c r="K61" s="28" t="s">
        <v>91</v>
      </c>
      <c r="L61" s="24"/>
      <c r="M61" s="3"/>
      <c r="N61" s="3"/>
      <c r="O61" s="3"/>
      <c r="P61" s="2"/>
      <c r="Q61" s="11"/>
    </row>
    <row r="62" spans="1:17" ht="15" customHeight="1" x14ac:dyDescent="0.2">
      <c r="A62" s="16"/>
      <c r="B62" s="49" t="s">
        <v>92</v>
      </c>
      <c r="C62" s="50" t="s">
        <v>87</v>
      </c>
      <c r="D62" s="66">
        <v>0.5</v>
      </c>
      <c r="E62" s="51" t="s">
        <v>82</v>
      </c>
      <c r="F62" s="64">
        <v>38000</v>
      </c>
      <c r="G62" s="52">
        <f t="shared" ref="G62" si="2">+F62*D62</f>
        <v>19000</v>
      </c>
      <c r="H62" s="16"/>
      <c r="I62" s="28">
        <v>8000</v>
      </c>
      <c r="J62" s="28">
        <v>1</v>
      </c>
      <c r="K62" s="28" t="s">
        <v>93</v>
      </c>
      <c r="L62" s="24"/>
      <c r="M62" s="3"/>
      <c r="N62" s="3"/>
      <c r="O62" s="3"/>
      <c r="P62" s="2"/>
      <c r="Q62" s="11"/>
    </row>
    <row r="63" spans="1:17" ht="15" customHeight="1" x14ac:dyDescent="0.2">
      <c r="A63" s="16"/>
      <c r="B63" s="62" t="s">
        <v>94</v>
      </c>
      <c r="C63" s="50"/>
      <c r="D63" s="65"/>
      <c r="E63" s="51"/>
      <c r="F63" s="64"/>
      <c r="G63" s="52"/>
      <c r="H63" s="16"/>
      <c r="I63" s="28"/>
      <c r="J63" s="28"/>
      <c r="K63" s="28"/>
      <c r="L63" s="24"/>
      <c r="M63" s="3"/>
      <c r="N63" s="3"/>
      <c r="O63" s="3"/>
      <c r="P63" s="2"/>
      <c r="Q63" s="11"/>
    </row>
    <row r="64" spans="1:17" ht="15" customHeight="1" x14ac:dyDescent="0.2">
      <c r="A64" s="16"/>
      <c r="B64" s="49" t="s">
        <v>95</v>
      </c>
      <c r="C64" s="50" t="s">
        <v>81</v>
      </c>
      <c r="D64" s="65">
        <v>2</v>
      </c>
      <c r="E64" s="51" t="s">
        <v>82</v>
      </c>
      <c r="F64" s="64">
        <v>24000</v>
      </c>
      <c r="G64" s="52">
        <f t="shared" ref="G64" si="3">+F64*D64</f>
        <v>48000</v>
      </c>
      <c r="H64" s="16"/>
      <c r="I64" s="28">
        <v>19500</v>
      </c>
      <c r="J64" s="28">
        <v>1</v>
      </c>
      <c r="K64" s="28" t="s">
        <v>96</v>
      </c>
      <c r="L64" s="24"/>
      <c r="M64" s="3"/>
      <c r="N64" s="3"/>
      <c r="O64" s="3"/>
      <c r="P64" s="2"/>
      <c r="Q64" s="11"/>
    </row>
    <row r="65" spans="1:17" ht="15" customHeight="1" x14ac:dyDescent="0.2">
      <c r="A65" s="16"/>
      <c r="B65" s="49" t="s">
        <v>97</v>
      </c>
      <c r="C65" s="50" t="s">
        <v>81</v>
      </c>
      <c r="D65" s="65">
        <v>2</v>
      </c>
      <c r="E65" s="51" t="s">
        <v>82</v>
      </c>
      <c r="F65" s="64">
        <v>150000</v>
      </c>
      <c r="G65" s="52">
        <f t="shared" ref="G65" si="4">+F65*D65</f>
        <v>300000</v>
      </c>
      <c r="H65" s="16"/>
      <c r="I65" s="28">
        <v>20000</v>
      </c>
      <c r="J65" s="28">
        <v>1</v>
      </c>
      <c r="K65" s="28" t="s">
        <v>98</v>
      </c>
      <c r="L65" s="24"/>
      <c r="M65" s="3"/>
      <c r="N65" s="3"/>
      <c r="O65" s="3"/>
      <c r="P65" s="2"/>
      <c r="Q65" s="11"/>
    </row>
    <row r="66" spans="1:17" ht="15" customHeight="1" x14ac:dyDescent="0.2">
      <c r="A66" s="16"/>
      <c r="B66" s="62" t="s">
        <v>99</v>
      </c>
      <c r="C66" s="50"/>
      <c r="D66" s="65"/>
      <c r="E66" s="51"/>
      <c r="F66" s="64"/>
      <c r="G66" s="52"/>
      <c r="H66" s="16"/>
      <c r="I66" s="28"/>
      <c r="J66" s="28"/>
      <c r="K66" s="28"/>
      <c r="L66" s="29"/>
      <c r="M66" s="3"/>
      <c r="N66" s="3"/>
      <c r="O66" s="3"/>
      <c r="P66" s="3"/>
      <c r="Q66" s="3"/>
    </row>
    <row r="67" spans="1:17" ht="15" customHeight="1" x14ac:dyDescent="0.2">
      <c r="A67" s="16"/>
      <c r="B67" s="49" t="s">
        <v>100</v>
      </c>
      <c r="C67" s="50" t="s">
        <v>87</v>
      </c>
      <c r="D67" s="65">
        <v>2</v>
      </c>
      <c r="E67" s="51" t="s">
        <v>33</v>
      </c>
      <c r="F67" s="64">
        <v>19000</v>
      </c>
      <c r="G67" s="52">
        <f t="shared" si="1"/>
        <v>38000</v>
      </c>
      <c r="H67" s="16"/>
      <c r="I67" s="28">
        <v>18000</v>
      </c>
      <c r="J67" s="28">
        <v>1</v>
      </c>
      <c r="K67" s="28" t="s">
        <v>101</v>
      </c>
      <c r="L67" s="24"/>
      <c r="M67" s="3"/>
      <c r="N67" s="3"/>
      <c r="O67" s="3"/>
      <c r="P67" s="3"/>
      <c r="Q67" s="6"/>
    </row>
    <row r="68" spans="1:17" ht="15" customHeight="1" x14ac:dyDescent="0.2">
      <c r="A68" s="16"/>
      <c r="B68" s="54" t="s">
        <v>102</v>
      </c>
      <c r="C68" s="55"/>
      <c r="D68" s="67"/>
      <c r="E68" s="55"/>
      <c r="F68" s="57"/>
      <c r="G68" s="57">
        <f>SUM(G50:G67)</f>
        <v>2259920</v>
      </c>
      <c r="H68" s="16"/>
      <c r="I68" s="3"/>
      <c r="J68" s="3"/>
      <c r="K68" s="3"/>
      <c r="L68" s="3"/>
      <c r="M68" s="2"/>
      <c r="N68" s="11"/>
    </row>
    <row r="69" spans="1:17" ht="15" customHeight="1" x14ac:dyDescent="0.2">
      <c r="A69" s="16"/>
      <c r="B69" s="68"/>
      <c r="C69" s="58"/>
      <c r="D69" s="58"/>
      <c r="E69" s="58"/>
      <c r="F69" s="39"/>
      <c r="G69" s="68"/>
      <c r="H69" s="16"/>
      <c r="I69" s="3"/>
      <c r="J69" s="3"/>
      <c r="K69" s="3"/>
      <c r="L69" s="3"/>
      <c r="M69" s="2"/>
      <c r="N69" s="11"/>
    </row>
    <row r="70" spans="1:17" ht="15" customHeight="1" x14ac:dyDescent="0.2">
      <c r="A70" s="16"/>
      <c r="B70" s="46" t="s">
        <v>103</v>
      </c>
      <c r="C70" s="69"/>
      <c r="D70" s="69"/>
      <c r="E70" s="69"/>
      <c r="F70" s="70"/>
      <c r="G70" s="70"/>
      <c r="H70" s="16"/>
      <c r="I70" s="3"/>
      <c r="J70" s="3"/>
      <c r="K70" s="6"/>
      <c r="L70" s="3"/>
      <c r="M70" s="3"/>
      <c r="N70" s="6"/>
    </row>
    <row r="71" spans="1:17" ht="15" customHeight="1" x14ac:dyDescent="0.2">
      <c r="A71" s="16"/>
      <c r="B71" s="56" t="s">
        <v>104</v>
      </c>
      <c r="C71" s="47" t="s">
        <v>66</v>
      </c>
      <c r="D71" s="47" t="s">
        <v>67</v>
      </c>
      <c r="E71" s="56" t="s">
        <v>105</v>
      </c>
      <c r="F71" s="47" t="s">
        <v>29</v>
      </c>
      <c r="G71" s="56" t="s">
        <v>30</v>
      </c>
      <c r="H71" s="16"/>
      <c r="I71" s="3"/>
      <c r="J71" s="3"/>
      <c r="K71" s="6"/>
      <c r="L71" s="3"/>
      <c r="M71" s="4"/>
      <c r="N71" s="4"/>
    </row>
    <row r="72" spans="1:17" ht="15" customHeight="1" x14ac:dyDescent="0.2">
      <c r="A72" s="16"/>
      <c r="B72" s="53" t="s">
        <v>106</v>
      </c>
      <c r="C72" s="50" t="s">
        <v>107</v>
      </c>
      <c r="D72" s="65">
        <v>1</v>
      </c>
      <c r="E72" s="51" t="s">
        <v>88</v>
      </c>
      <c r="F72" s="52">
        <v>210000</v>
      </c>
      <c r="G72" s="52">
        <f>F72*D72</f>
        <v>210000</v>
      </c>
      <c r="H72" s="16"/>
      <c r="I72" s="2"/>
      <c r="J72" s="3"/>
      <c r="K72" s="6"/>
      <c r="L72" s="3"/>
      <c r="M72" s="3"/>
      <c r="N72" s="6"/>
    </row>
    <row r="73" spans="1:17" ht="15" customHeight="1" x14ac:dyDescent="0.2">
      <c r="A73" s="16"/>
      <c r="B73" s="71" t="s">
        <v>108</v>
      </c>
      <c r="C73" s="55"/>
      <c r="D73" s="55"/>
      <c r="E73" s="55"/>
      <c r="F73" s="71"/>
      <c r="G73" s="72">
        <f>SUM(G72:G72)</f>
        <v>210000</v>
      </c>
      <c r="H73" s="16"/>
      <c r="I73" s="3"/>
      <c r="J73" s="3"/>
      <c r="K73" s="13"/>
      <c r="L73" s="3"/>
      <c r="M73" s="2"/>
      <c r="N73" s="11"/>
    </row>
    <row r="74" spans="1:17" ht="15" customHeight="1" x14ac:dyDescent="0.2">
      <c r="A74" s="16"/>
      <c r="B74" s="68"/>
      <c r="C74" s="39"/>
      <c r="D74" s="39"/>
      <c r="E74" s="39"/>
      <c r="F74" s="39"/>
      <c r="G74" s="68"/>
      <c r="H74" s="16"/>
      <c r="I74" s="3"/>
      <c r="J74" s="3"/>
      <c r="K74" s="13"/>
      <c r="L74" s="3"/>
      <c r="M74" s="3"/>
      <c r="N74" s="3"/>
    </row>
    <row r="75" spans="1:17" ht="15" customHeight="1" x14ac:dyDescent="0.2">
      <c r="A75" s="16"/>
      <c r="B75" s="73" t="s">
        <v>109</v>
      </c>
      <c r="C75" s="74"/>
      <c r="D75" s="74"/>
      <c r="E75" s="74"/>
      <c r="F75" s="74"/>
      <c r="G75" s="75">
        <f>G73+G68+G46+G39+G34</f>
        <v>4782420</v>
      </c>
      <c r="H75" s="16"/>
      <c r="I75" s="2"/>
      <c r="J75" s="2"/>
      <c r="K75" s="11"/>
      <c r="L75" s="3"/>
      <c r="M75" s="3"/>
      <c r="N75" s="14"/>
    </row>
    <row r="76" spans="1:17" ht="15" customHeight="1" x14ac:dyDescent="0.25">
      <c r="A76" s="16"/>
      <c r="B76" s="76" t="s">
        <v>110</v>
      </c>
      <c r="C76" s="77"/>
      <c r="D76" s="77"/>
      <c r="E76" s="77"/>
      <c r="F76" s="77"/>
      <c r="G76" s="78">
        <f>0.05*G75</f>
        <v>239121</v>
      </c>
      <c r="H76" s="16"/>
      <c r="I76" s="15"/>
      <c r="J76" s="15"/>
      <c r="K76" s="15"/>
      <c r="L76" s="15"/>
      <c r="M76" s="15"/>
      <c r="N76" s="15"/>
    </row>
    <row r="77" spans="1:17" ht="15" customHeight="1" x14ac:dyDescent="0.25">
      <c r="A77" s="16"/>
      <c r="B77" s="79" t="s">
        <v>111</v>
      </c>
      <c r="C77" s="80"/>
      <c r="D77" s="80"/>
      <c r="E77" s="80"/>
      <c r="F77" s="80"/>
      <c r="G77" s="81">
        <f>SUM(G75:G76)</f>
        <v>5021541</v>
      </c>
      <c r="H77" s="16"/>
      <c r="I77" s="15"/>
      <c r="J77" s="15"/>
      <c r="K77" s="15"/>
      <c r="L77" s="15"/>
      <c r="M77" s="15"/>
      <c r="N77" s="15"/>
    </row>
    <row r="78" spans="1:17" ht="15" customHeight="1" x14ac:dyDescent="0.25">
      <c r="A78" s="16"/>
      <c r="B78" s="76" t="s">
        <v>112</v>
      </c>
      <c r="C78" s="77"/>
      <c r="D78" s="77"/>
      <c r="E78" s="77"/>
      <c r="F78" s="77"/>
      <c r="G78" s="78">
        <f>+G11</f>
        <v>8250000</v>
      </c>
      <c r="H78" s="16"/>
    </row>
    <row r="79" spans="1:17" ht="15" customHeight="1" x14ac:dyDescent="0.25">
      <c r="A79" s="16"/>
      <c r="B79" s="82" t="s">
        <v>113</v>
      </c>
      <c r="C79" s="83"/>
      <c r="D79" s="83"/>
      <c r="E79" s="83"/>
      <c r="F79" s="83"/>
      <c r="G79" s="84">
        <f>+G78-G77</f>
        <v>3228459</v>
      </c>
      <c r="H79" s="16"/>
    </row>
    <row r="80" spans="1:17" ht="15" customHeight="1" x14ac:dyDescent="0.25">
      <c r="A80" s="16"/>
      <c r="B80" s="85" t="s">
        <v>114</v>
      </c>
      <c r="C80" s="35"/>
      <c r="D80" s="35"/>
      <c r="E80" s="35"/>
      <c r="F80" s="35"/>
      <c r="G80" s="35"/>
      <c r="H80" s="16"/>
    </row>
    <row r="81" spans="1:8" ht="15" customHeight="1" x14ac:dyDescent="0.25">
      <c r="A81" s="16"/>
      <c r="B81" s="86" t="s">
        <v>115</v>
      </c>
      <c r="C81" s="87"/>
      <c r="D81" s="87"/>
      <c r="E81" s="87"/>
      <c r="F81" s="87"/>
      <c r="G81" s="88"/>
      <c r="H81" s="16"/>
    </row>
    <row r="82" spans="1:8" ht="15" customHeight="1" x14ac:dyDescent="0.25">
      <c r="A82" s="16"/>
      <c r="B82" s="89" t="s">
        <v>116</v>
      </c>
      <c r="C82" s="39"/>
      <c r="D82" s="39"/>
      <c r="E82" s="39"/>
      <c r="F82" s="39"/>
      <c r="G82" s="90"/>
      <c r="H82" s="16"/>
    </row>
    <row r="83" spans="1:8" ht="15" customHeight="1" x14ac:dyDescent="0.25">
      <c r="A83" s="17"/>
      <c r="B83" s="89" t="s">
        <v>117</v>
      </c>
      <c r="C83" s="39"/>
      <c r="D83" s="39"/>
      <c r="E83" s="39"/>
      <c r="F83" s="39"/>
      <c r="G83" s="90"/>
      <c r="H83" s="16"/>
    </row>
    <row r="84" spans="1:8" ht="15" customHeight="1" x14ac:dyDescent="0.25">
      <c r="A84" s="17"/>
      <c r="B84" s="89" t="s">
        <v>118</v>
      </c>
      <c r="C84" s="39"/>
      <c r="D84" s="39"/>
      <c r="E84" s="39"/>
      <c r="F84" s="39"/>
      <c r="G84" s="90"/>
      <c r="H84" s="16"/>
    </row>
    <row r="85" spans="1:8" ht="15" customHeight="1" x14ac:dyDescent="0.25">
      <c r="A85" s="17"/>
      <c r="B85" s="89" t="s">
        <v>119</v>
      </c>
      <c r="C85" s="39"/>
      <c r="D85" s="39"/>
      <c r="E85" s="39"/>
      <c r="F85" s="39"/>
      <c r="G85" s="90"/>
      <c r="H85" s="16"/>
    </row>
    <row r="86" spans="1:8" ht="15" customHeight="1" x14ac:dyDescent="0.25">
      <c r="A86" s="17"/>
      <c r="B86" s="89" t="s">
        <v>120</v>
      </c>
      <c r="C86" s="39"/>
      <c r="D86" s="39"/>
      <c r="E86" s="39"/>
      <c r="F86" s="39"/>
      <c r="G86" s="90"/>
      <c r="H86" s="16"/>
    </row>
    <row r="87" spans="1:8" ht="15" customHeight="1" x14ac:dyDescent="0.25">
      <c r="A87" s="17"/>
      <c r="B87" s="89" t="s">
        <v>121</v>
      </c>
      <c r="C87" s="39"/>
      <c r="D87" s="39"/>
      <c r="E87" s="39"/>
      <c r="F87" s="39"/>
      <c r="G87" s="90"/>
      <c r="H87" s="16"/>
    </row>
    <row r="88" spans="1:8" ht="15" customHeight="1" x14ac:dyDescent="0.25">
      <c r="A88" s="17"/>
      <c r="B88" s="91"/>
      <c r="C88" s="92"/>
      <c r="D88" s="92"/>
      <c r="E88" s="92"/>
      <c r="F88" s="92"/>
      <c r="G88" s="93"/>
      <c r="H88" s="16"/>
    </row>
    <row r="89" spans="1:8" ht="15" customHeight="1" x14ac:dyDescent="0.25">
      <c r="A89" s="16"/>
      <c r="B89" s="35"/>
      <c r="C89" s="35"/>
      <c r="D89" s="35"/>
      <c r="E89" s="35"/>
      <c r="F89" s="35"/>
      <c r="G89" s="35"/>
      <c r="H89" s="16"/>
    </row>
    <row r="90" spans="1:8" ht="15" customHeight="1" thickBot="1" x14ac:dyDescent="0.3">
      <c r="A90" s="16"/>
      <c r="B90" s="125" t="s">
        <v>122</v>
      </c>
      <c r="C90" s="126"/>
      <c r="D90" s="121"/>
      <c r="E90" s="94"/>
      <c r="F90" s="94"/>
      <c r="G90" s="35"/>
      <c r="H90" s="16"/>
    </row>
    <row r="91" spans="1:8" ht="15" customHeight="1" x14ac:dyDescent="0.25">
      <c r="B91" s="106" t="s">
        <v>104</v>
      </c>
      <c r="C91" s="107" t="s">
        <v>123</v>
      </c>
      <c r="D91" s="108" t="s">
        <v>124</v>
      </c>
      <c r="E91" s="94"/>
      <c r="F91" s="94"/>
      <c r="G91" s="35"/>
    </row>
    <row r="92" spans="1:8" ht="15" customHeight="1" x14ac:dyDescent="0.25">
      <c r="B92" s="101" t="s">
        <v>125</v>
      </c>
      <c r="C92" s="102">
        <f>G34</f>
        <v>1872500</v>
      </c>
      <c r="D92" s="103">
        <f>(C92/C98)</f>
        <v>0.37289350022234208</v>
      </c>
      <c r="E92" s="94"/>
      <c r="F92" s="94"/>
      <c r="G92" s="35"/>
    </row>
    <row r="93" spans="1:8" ht="15" customHeight="1" x14ac:dyDescent="0.25">
      <c r="B93" s="101" t="s">
        <v>126</v>
      </c>
      <c r="C93" s="104">
        <v>0</v>
      </c>
      <c r="D93" s="103">
        <v>0</v>
      </c>
      <c r="E93" s="94"/>
      <c r="F93" s="94"/>
      <c r="G93" s="35"/>
    </row>
    <row r="94" spans="1:8" ht="15" customHeight="1" x14ac:dyDescent="0.25">
      <c r="B94" s="101" t="s">
        <v>127</v>
      </c>
      <c r="C94" s="102">
        <f>G46</f>
        <v>440000</v>
      </c>
      <c r="D94" s="103">
        <f>(C94/C98)</f>
        <v>8.7622504725143144E-2</v>
      </c>
      <c r="E94" s="94"/>
      <c r="F94" s="94"/>
      <c r="G94" s="35"/>
    </row>
    <row r="95" spans="1:8" ht="15" customHeight="1" x14ac:dyDescent="0.25">
      <c r="B95" s="101" t="s">
        <v>65</v>
      </c>
      <c r="C95" s="102">
        <f>G68</f>
        <v>2259920</v>
      </c>
      <c r="D95" s="103">
        <f>(C95/C98)</f>
        <v>0.45004511563283062</v>
      </c>
      <c r="E95" s="94"/>
      <c r="F95" s="94"/>
      <c r="G95" s="35"/>
    </row>
    <row r="96" spans="1:8" ht="15" customHeight="1" x14ac:dyDescent="0.15">
      <c r="B96" s="101" t="s">
        <v>128</v>
      </c>
      <c r="C96" s="105">
        <f>G73</f>
        <v>210000</v>
      </c>
      <c r="D96" s="103">
        <f>(C96/C98)</f>
        <v>4.1819831800636496E-2</v>
      </c>
      <c r="E96" s="95"/>
      <c r="F96" s="95"/>
      <c r="G96" s="35"/>
    </row>
    <row r="97" spans="2:7" ht="15" customHeight="1" x14ac:dyDescent="0.15">
      <c r="B97" s="101" t="s">
        <v>129</v>
      </c>
      <c r="C97" s="105">
        <f>G76</f>
        <v>239121</v>
      </c>
      <c r="D97" s="103">
        <f>(C97/C98)</f>
        <v>4.7619047619047616E-2</v>
      </c>
      <c r="E97" s="95"/>
      <c r="F97" s="95"/>
      <c r="G97" s="35"/>
    </row>
    <row r="98" spans="2:7" ht="15" customHeight="1" thickBot="1" x14ac:dyDescent="0.3">
      <c r="B98" s="109" t="s">
        <v>130</v>
      </c>
      <c r="C98" s="110">
        <f>SUM(C92:C97)</f>
        <v>5021541</v>
      </c>
      <c r="D98" s="111">
        <f>SUM(D92:D97)</f>
        <v>1</v>
      </c>
      <c r="E98" s="96">
        <f>+G77-C98</f>
        <v>0</v>
      </c>
      <c r="F98" s="95"/>
      <c r="G98" s="35"/>
    </row>
    <row r="99" spans="2:7" ht="15" customHeight="1" x14ac:dyDescent="0.25">
      <c r="B99" s="97"/>
      <c r="C99" s="98"/>
      <c r="D99" s="98"/>
      <c r="E99" s="98"/>
      <c r="F99" s="98"/>
      <c r="G99" s="35"/>
    </row>
    <row r="100" spans="2:7" ht="15" customHeight="1" x14ac:dyDescent="0.25">
      <c r="B100" s="45"/>
      <c r="C100" s="98"/>
      <c r="D100" s="98"/>
      <c r="E100" s="98"/>
      <c r="F100" s="98"/>
      <c r="G100" s="35"/>
    </row>
    <row r="101" spans="2:7" ht="15" customHeight="1" x14ac:dyDescent="0.25">
      <c r="B101" s="112"/>
      <c r="C101" s="113" t="s">
        <v>131</v>
      </c>
      <c r="D101" s="114"/>
      <c r="E101" s="115"/>
      <c r="F101" s="99"/>
      <c r="G101" s="35"/>
    </row>
    <row r="102" spans="2:7" ht="15" customHeight="1" x14ac:dyDescent="0.25">
      <c r="B102" s="116" t="s">
        <v>132</v>
      </c>
      <c r="C102" s="118">
        <v>45000</v>
      </c>
      <c r="D102" s="118">
        <v>55000</v>
      </c>
      <c r="E102" s="118">
        <v>65000</v>
      </c>
      <c r="F102" s="100"/>
      <c r="G102" s="35"/>
    </row>
    <row r="103" spans="2:7" ht="15" customHeight="1" x14ac:dyDescent="0.25">
      <c r="B103" s="117" t="s">
        <v>133</v>
      </c>
      <c r="C103" s="119">
        <f>+G77/C102</f>
        <v>111.5898</v>
      </c>
      <c r="D103" s="119">
        <f>(G77/D102)</f>
        <v>91.300745454545449</v>
      </c>
      <c r="E103" s="120">
        <f>(G77/E102)</f>
        <v>77.254476923076922</v>
      </c>
      <c r="F103" s="100"/>
      <c r="G103" s="35"/>
    </row>
    <row r="104" spans="2:7" ht="15" customHeight="1" x14ac:dyDescent="0.15">
      <c r="B104" s="30" t="s">
        <v>134</v>
      </c>
      <c r="C104" s="31"/>
      <c r="D104" s="31"/>
      <c r="E104" s="31"/>
      <c r="F104" s="31"/>
    </row>
  </sheetData>
  <mergeCells count="11">
    <mergeCell ref="B90:C90"/>
    <mergeCell ref="E14:F14"/>
    <mergeCell ref="B16:G16"/>
    <mergeCell ref="I18:N18"/>
    <mergeCell ref="I23:N23"/>
    <mergeCell ref="E13:F13"/>
    <mergeCell ref="E8:F8"/>
    <mergeCell ref="E9:F9"/>
    <mergeCell ref="E10:F10"/>
    <mergeCell ref="E11:F11"/>
    <mergeCell ref="E12:F12"/>
  </mergeCells>
  <pageMargins left="0.70866141732283472" right="0.70866141732283472" top="0.74803149606299213" bottom="0.55118110236220474" header="0.31496062992125984" footer="0.31496062992125984"/>
  <pageSetup paperSize="170" scale="74" orientation="portrait" r:id="rId1"/>
  <rowBreaks count="1" manualBreakCount="1">
    <brk id="65" min="1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workbookViewId="0">
      <selection activeCell="C7" sqref="C7"/>
    </sheetView>
  </sheetViews>
  <sheetFormatPr baseColWidth="10" defaultColWidth="10.7109375" defaultRowHeight="15" x14ac:dyDescent="0.25"/>
  <sheetData>
    <row r="5" spans="3:3" x14ac:dyDescent="0.25">
      <c r="C5" t="s">
        <v>135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Salinas Alvarez Mariana Beatriz</dc:creator>
  <cp:keywords/>
  <dc:description/>
  <cp:lastModifiedBy>Usuario</cp:lastModifiedBy>
  <cp:revision/>
  <dcterms:created xsi:type="dcterms:W3CDTF">2016-06-08T16:06:00Z</dcterms:created>
  <dcterms:modified xsi:type="dcterms:W3CDTF">2021-04-06T13:22:27Z</dcterms:modified>
  <cp:category/>
  <cp:contentStatus/>
</cp:coreProperties>
</file>