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Antonio\"/>
    </mc:Choice>
  </mc:AlternateContent>
  <bookViews>
    <workbookView xWindow="0" yWindow="0" windowWidth="20490" windowHeight="7155"/>
  </bookViews>
  <sheets>
    <sheet name="LECHUGA COSTINA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D107" i="1" l="1"/>
  <c r="G42" i="1"/>
  <c r="G59" i="1" l="1"/>
  <c r="G74" i="1"/>
  <c r="G75" i="1"/>
  <c r="G76" i="1"/>
  <c r="G77" i="1"/>
  <c r="G62" i="1"/>
  <c r="G63" i="1"/>
  <c r="G64" i="1"/>
  <c r="G65" i="1"/>
  <c r="G67" i="1"/>
  <c r="G68" i="1"/>
  <c r="G61" i="1"/>
  <c r="G56" i="1"/>
  <c r="G54" i="1"/>
  <c r="G55" i="1"/>
  <c r="G53" i="1"/>
  <c r="G37" i="1"/>
  <c r="C98" i="1" s="1"/>
  <c r="G29" i="1"/>
  <c r="G28" i="1"/>
  <c r="G27" i="1"/>
  <c r="G12" i="1"/>
  <c r="G38" i="1" l="1"/>
  <c r="G22" i="1"/>
  <c r="G23" i="1"/>
  <c r="G24" i="1"/>
  <c r="G25" i="1"/>
  <c r="G26" i="1"/>
  <c r="G30" i="1"/>
  <c r="G31" i="1"/>
  <c r="G32" i="1"/>
  <c r="G73" i="1" l="1"/>
  <c r="G58" i="1"/>
  <c r="G51" i="1"/>
  <c r="G69" i="1" s="1"/>
  <c r="G45" i="1"/>
  <c r="G44" i="1"/>
  <c r="G43" i="1"/>
  <c r="G21" i="1"/>
  <c r="G33" i="1" s="1"/>
  <c r="G83" i="1"/>
  <c r="G78" i="1" l="1"/>
  <c r="C101" i="1" s="1"/>
  <c r="G46" i="1"/>
  <c r="G80" i="1" s="1"/>
  <c r="C97" i="1"/>
  <c r="C100" i="1"/>
  <c r="C99" i="1" l="1"/>
  <c r="G81" i="1"/>
  <c r="C102" i="1" s="1"/>
  <c r="G82" i="1" l="1"/>
  <c r="C103" i="1" l="1"/>
  <c r="G84" i="1"/>
  <c r="D108" i="1" l="1"/>
  <c r="E108" i="1"/>
  <c r="C108" i="1"/>
  <c r="D100" i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<sst xmlns="http://schemas.openxmlformats.org/spreadsheetml/2006/main" count="256" uniqueCount="154">
  <si>
    <t>RUBRO O CULTIVO</t>
  </si>
  <si>
    <t>LECHUGA</t>
  </si>
  <si>
    <t>Rendimiento  (UNIDADES/ha)</t>
  </si>
  <si>
    <t>VARIEDAD</t>
  </si>
  <si>
    <t>Costina (Matelote)</t>
  </si>
  <si>
    <t>FECHA ESTIMADA  PRECIO VENTA</t>
  </si>
  <si>
    <t>SEPT/OCT 2021</t>
  </si>
  <si>
    <t>NIVEL TECNOLÓGICO</t>
  </si>
  <si>
    <t>Medio / Alto</t>
  </si>
  <si>
    <t>PRECIO ESTIMADO (UNIDAD)</t>
  </si>
  <si>
    <t>REGIÓN</t>
  </si>
  <si>
    <t>Valparaiso</t>
  </si>
  <si>
    <t>INGRESO ESPERADO, con IVA ($)</t>
  </si>
  <si>
    <t>AGENCIA DE ÁREA</t>
  </si>
  <si>
    <t>San Antonio</t>
  </si>
  <si>
    <t>DESTINO PRODUCCION</t>
  </si>
  <si>
    <t>Santiago</t>
  </si>
  <si>
    <t>COMUNA/LOCALIDAD</t>
  </si>
  <si>
    <t>Cartagena - Santo Domingo</t>
  </si>
  <si>
    <t>FECHA DE COSECHA</t>
  </si>
  <si>
    <t>FECHA PRECIO INSUMOS</t>
  </si>
  <si>
    <t>CONTINGENCIA</t>
  </si>
  <si>
    <t>Heladas, Lluvia extemporaneas, Baguada Costera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</si>
  <si>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</si>
  <si>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</si>
  <si>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</si>
  <si>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</si>
  <si>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</si>
  <si>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</si>
  <si>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</si>
  <si>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</si>
  <si>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Tirado de Cintas</t>
  </si>
  <si>
    <t>JH</t>
  </si>
  <si>
    <t>Septiembre</t>
  </si>
  <si>
    <t>Aplicación Herbicida</t>
  </si>
  <si>
    <t>Riego pre trasplante</t>
  </si>
  <si>
    <t>Trasplante</t>
  </si>
  <si>
    <t>Riego post trasplante</t>
  </si>
  <si>
    <t>Aplicación de fitosanitarios</t>
  </si>
  <si>
    <t>Riegos</t>
  </si>
  <si>
    <t>Limpia Manual</t>
  </si>
  <si>
    <t>Septiembre a Noviembre</t>
  </si>
  <si>
    <t>Aplicaciones Fitosanitarias</t>
  </si>
  <si>
    <t>Todo el año</t>
  </si>
  <si>
    <t>Ligado</t>
  </si>
  <si>
    <t xml:space="preserve">Diciembre a Mayo </t>
  </si>
  <si>
    <t>Cosecha (Corta,Embalaje y Carga)</t>
  </si>
  <si>
    <t>Octubre-Marzo</t>
  </si>
  <si>
    <t>Subtotal Jornadas Hombre</t>
  </si>
  <si>
    <t>JORNADAS ANIMAL</t>
  </si>
  <si>
    <t xml:space="preserve">Cultivadora </t>
  </si>
  <si>
    <t>JA</t>
  </si>
  <si>
    <t>Subtotal Jornadas Animal</t>
  </si>
  <si>
    <t>MAQUINARIA</t>
  </si>
  <si>
    <t>Aradura</t>
  </si>
  <si>
    <t>JM</t>
  </si>
  <si>
    <t>Rastraje</t>
  </si>
  <si>
    <t>Melgadura/Camellones</t>
  </si>
  <si>
    <t>Acarreo de Insumos</t>
  </si>
  <si>
    <t>Todo El Año</t>
  </si>
  <si>
    <t>Subtotal Costo Maquinaria</t>
  </si>
  <si>
    <t>INSUMOS</t>
  </si>
  <si>
    <t>Insumos</t>
  </si>
  <si>
    <t>Unidad (Kg/l/u)</t>
  </si>
  <si>
    <t>Cantidad (Kg/l/u)</t>
  </si>
  <si>
    <t>SEMILLA</t>
  </si>
  <si>
    <t>Planta</t>
  </si>
  <si>
    <t>FERTILIZANTES</t>
  </si>
  <si>
    <t>Urea (Un. De N)</t>
  </si>
  <si>
    <t>Kg.</t>
  </si>
  <si>
    <t>Sep/Oct</t>
  </si>
  <si>
    <t>Ácido Fosfórico</t>
  </si>
  <si>
    <t>Kg</t>
  </si>
  <si>
    <t>Nitrato de Potasio</t>
  </si>
  <si>
    <t>Nitrato de Calcio</t>
  </si>
  <si>
    <t>Sep/Oct.</t>
  </si>
  <si>
    <t>INSECTICIDAS</t>
  </si>
  <si>
    <t>Imidacloprid 35% ( MURALLA)</t>
  </si>
  <si>
    <t>Lt.</t>
  </si>
  <si>
    <t>Lamda-Cihalotrina 5 % (KARATE) 1 lt.</t>
  </si>
  <si>
    <t>LT.</t>
  </si>
  <si>
    <t>Toda Temporada</t>
  </si>
  <si>
    <t>FUNGICIDAS</t>
  </si>
  <si>
    <t>Mefenoxam (RIDOMIL)</t>
  </si>
  <si>
    <t>Tiafonato Metil 70%  (CERCOBIN)</t>
  </si>
  <si>
    <t>Iprodione 50% (DAGER)</t>
  </si>
  <si>
    <t>Mancozeb 80% (CRATER)</t>
  </si>
  <si>
    <t>Azoxistrobina / Difenoconazol (DITHANE)</t>
  </si>
  <si>
    <t>HERBICIDA</t>
  </si>
  <si>
    <t>Pendimetalin 33%</t>
  </si>
  <si>
    <t>Oxifluorfen 24%   (TANGO)</t>
  </si>
  <si>
    <t>OTROS INSUMOS</t>
  </si>
  <si>
    <t>Item</t>
  </si>
  <si>
    <t xml:space="preserve">Energia Riego </t>
  </si>
  <si>
    <t>Temporada</t>
  </si>
  <si>
    <t>PoliestilenoNegro (Mulch) 1x 1,4 Mts</t>
  </si>
  <si>
    <t>RO</t>
  </si>
  <si>
    <t>Cintas de Riego  (3.962 mt ) Aquatrax GT</t>
  </si>
  <si>
    <t>Conectores (Miniválvulas)</t>
  </si>
  <si>
    <t>UN</t>
  </si>
  <si>
    <t>Otros Fitting Tuberias,  Uniones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</si>
  <si>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</si>
  <si>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</si>
  <si>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</si>
  <si>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</si>
  <si>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</si>
  <si>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</si>
  <si>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</si>
  <si>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</si>
  <si>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</si>
  <si>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Precios de Insumos en lugar de empresa de insumos</t>
  </si>
  <si>
    <t>Precio de venta del producto corresponde puesto transado  en Ferias de Santiago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</si>
  <si>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</si>
  <si>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</si>
  <si>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</si>
  <si>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</si>
  <si>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</si>
  <si>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</si>
  <si>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</si>
  <si>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</si>
  <si>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</si>
  <si>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</si>
  <si>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</si>
  <si>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</si>
  <si>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 de Costo Unidades/Ha</t>
  </si>
  <si>
    <t>Rendimiento Productivo/Ha</t>
  </si>
  <si>
    <t>Costo unitario ($/UN. (*)</t>
  </si>
  <si>
    <t>(*): Este valor representa el valor mìnimo de venta del producto</t>
  </si>
  <si>
    <t>Ácido Fosfórico (25 kg)</t>
  </si>
  <si>
    <t>Frutaliv</t>
  </si>
  <si>
    <t>Giber Plus (Hormonal) 5 Lt</t>
  </si>
  <si>
    <t>Harvest More H.M.(5-5-45) Foliar 25 Kg</t>
  </si>
  <si>
    <t>KG</t>
  </si>
  <si>
    <t>Nitrofoska Foliar PS</t>
  </si>
  <si>
    <t>Rukan Mix</t>
  </si>
  <si>
    <t>Set Calcio (Foliar) Bo 5 Kg.</t>
  </si>
  <si>
    <t>Set Calcio (Foliar)Bo 5 Kg.</t>
  </si>
  <si>
    <t>Terra Sorb Foliar/Lt (Bioestimulante)</t>
  </si>
  <si>
    <t xml:space="preserve">Ultramazol MAP Soluble (Fósforo) 25 kg </t>
  </si>
  <si>
    <t>Ultrasol de Crecimiento 25-25-10 (25 kg)</t>
  </si>
  <si>
    <t>Bo</t>
  </si>
  <si>
    <t>Ultrasol multiproposito 18/18/18/ (25 Kg)</t>
  </si>
  <si>
    <t>Ultrasol Produccion 13/06/41 (25 kg)</t>
  </si>
  <si>
    <t>Acoidal Flo (Azufre)</t>
  </si>
  <si>
    <t>Bellis</t>
  </si>
  <si>
    <t>Cercobin M /  o Poliben</t>
  </si>
  <si>
    <t>Phyton</t>
  </si>
  <si>
    <t>Solubor</t>
  </si>
  <si>
    <t>Strepto Plus</t>
  </si>
  <si>
    <t>Swich</t>
  </si>
  <si>
    <t>Topas 200EW x 1 Lt</t>
  </si>
  <si>
    <t>Option Pro 32% WG(*)</t>
  </si>
  <si>
    <t>Talstar(Arañitas) ACABAN</t>
  </si>
  <si>
    <t>Vertimec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</si>
</sst>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0_ ;_ * \-#,##0.00_ ;_ * &quot;-&quot;_ ;_ @_ "/>
    <numFmt numFmtId="169" formatCode="_ * #,##0.0_ ;_ * \-#,##0.0_ ;_ * &quot;-&quot;_ ;_ @_ 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20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6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6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>
      <alignment vertical="center"/>
    </xf>
    <xf numFmtId="167" fontId="13" fillId="8" borderId="37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4" fillId="2" borderId="6" xfId="0" applyNumberFormat="1" applyFont="1" applyFill="1" applyBorder="1" applyAlignment="1">
      <alignment horizontal="center" wrapText="1"/>
    </xf>
    <xf numFmtId="41" fontId="4" fillId="2" borderId="6" xfId="1" applyFont="1" applyFill="1" applyBorder="1" applyAlignment="1"/>
    <xf numFmtId="41" fontId="4" fillId="2" borderId="19" xfId="1" applyFont="1" applyFill="1" applyBorder="1" applyAlignment="1"/>
    <xf numFmtId="49" fontId="8" fillId="2" borderId="52" xfId="0" applyNumberFormat="1" applyFont="1" applyFill="1" applyBorder="1" applyAlignment="1"/>
    <xf numFmtId="0" fontId="4" fillId="2" borderId="52" xfId="0" applyFont="1" applyFill="1" applyBorder="1" applyAlignment="1">
      <alignment horizontal="center"/>
    </xf>
    <xf numFmtId="41" fontId="4" fillId="2" borderId="52" xfId="1" applyFont="1" applyFill="1" applyBorder="1" applyAlignment="1"/>
    <xf numFmtId="168" fontId="4" fillId="2" borderId="6" xfId="1" applyNumberFormat="1" applyFont="1" applyFill="1" applyBorder="1" applyAlignment="1"/>
    <xf numFmtId="3" fontId="4" fillId="2" borderId="52" xfId="0" applyNumberFormat="1" applyFont="1" applyFill="1" applyBorder="1" applyAlignment="1"/>
    <xf numFmtId="49" fontId="8" fillId="11" borderId="52" xfId="0" applyNumberFormat="1" applyFont="1" applyFill="1" applyBorder="1" applyAlignment="1"/>
    <xf numFmtId="49" fontId="4" fillId="2" borderId="52" xfId="0" applyNumberFormat="1" applyFont="1" applyFill="1" applyBorder="1" applyAlignment="1">
      <alignment wrapText="1"/>
    </xf>
    <xf numFmtId="49" fontId="9" fillId="3" borderId="54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 wrapText="1"/>
    </xf>
    <xf numFmtId="49" fontId="4" fillId="2" borderId="53" xfId="0" applyNumberFormat="1" applyFont="1" applyFill="1" applyBorder="1" applyAlignment="1">
      <alignment horizontal="center" wrapText="1"/>
    </xf>
    <xf numFmtId="165" fontId="4" fillId="2" borderId="52" xfId="0" applyNumberFormat="1" applyFont="1" applyFill="1" applyBorder="1" applyAlignment="1"/>
    <xf numFmtId="165" fontId="4" fillId="2" borderId="53" xfId="0" applyNumberFormat="1" applyFont="1" applyFill="1" applyBorder="1" applyAlignment="1"/>
    <xf numFmtId="3" fontId="4" fillId="2" borderId="52" xfId="0" applyNumberFormat="1" applyFont="1" applyFill="1" applyBorder="1" applyAlignment="1">
      <alignment horizontal="center"/>
    </xf>
    <xf numFmtId="3" fontId="4" fillId="2" borderId="53" xfId="0" applyNumberFormat="1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49" fontId="4" fillId="2" borderId="52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8" fillId="10" borderId="55" xfId="0" applyNumberFormat="1" applyFont="1" applyFill="1" applyBorder="1" applyAlignment="1"/>
    <xf numFmtId="49" fontId="8" fillId="11" borderId="58" xfId="0" applyNumberFormat="1" applyFont="1" applyFill="1" applyBorder="1" applyAlignment="1"/>
    <xf numFmtId="41" fontId="4" fillId="2" borderId="6" xfId="1" applyFont="1" applyFill="1" applyBorder="1" applyAlignment="1">
      <alignment horizontal="center"/>
    </xf>
    <xf numFmtId="168" fontId="4" fillId="2" borderId="6" xfId="1" applyNumberFormat="1" applyFont="1" applyFill="1" applyBorder="1" applyAlignment="1">
      <alignment horizontal="center"/>
    </xf>
    <xf numFmtId="41" fontId="4" fillId="2" borderId="52" xfId="1" applyFont="1" applyFill="1" applyBorder="1" applyAlignment="1">
      <alignment horizontal="center"/>
    </xf>
    <xf numFmtId="169" fontId="4" fillId="2" borderId="52" xfId="1" applyNumberFormat="1" applyFont="1" applyFill="1" applyBorder="1" applyAlignment="1">
      <alignment horizontal="center"/>
    </xf>
    <xf numFmtId="41" fontId="13" fillId="2" borderId="6" xfId="0" applyNumberFormat="1" applyFont="1" applyFill="1" applyBorder="1" applyAlignment="1">
      <alignment vertical="center"/>
    </xf>
    <xf numFmtId="10" fontId="15" fillId="2" borderId="35" xfId="0" applyNumberFormat="1" applyFont="1" applyFill="1" applyBorder="1" applyAlignment="1"/>
    <xf numFmtId="10" fontId="13" fillId="8" borderId="38" xfId="0" applyNumberFormat="1" applyFont="1" applyFill="1" applyBorder="1" applyAlignment="1">
      <alignment vertical="center"/>
    </xf>
    <xf numFmtId="0" fontId="10" fillId="9" borderId="60" xfId="0" applyFont="1" applyFill="1" applyBorder="1" applyAlignment="1">
      <alignment vertical="center"/>
    </xf>
    <xf numFmtId="49" fontId="18" fillId="9" borderId="61" xfId="0" applyNumberFormat="1" applyFont="1" applyFill="1" applyBorder="1" applyAlignment="1">
      <alignment vertical="center"/>
    </xf>
    <xf numFmtId="0" fontId="10" fillId="9" borderId="61" xfId="0" applyFont="1" applyFill="1" applyBorder="1" applyAlignment="1">
      <alignment vertical="center"/>
    </xf>
    <xf numFmtId="0" fontId="10" fillId="9" borderId="62" xfId="0" applyFont="1" applyFill="1" applyBorder="1" applyAlignment="1">
      <alignment vertical="center"/>
    </xf>
    <xf numFmtId="0" fontId="7" fillId="3" borderId="63" xfId="0" applyFont="1" applyFill="1" applyBorder="1" applyAlignment="1">
      <alignment vertical="center"/>
    </xf>
    <xf numFmtId="3" fontId="4" fillId="2" borderId="52" xfId="0" applyNumberFormat="1" applyFont="1" applyFill="1" applyBorder="1" applyAlignment="1">
      <alignment horizontal="right" wrapText="1"/>
    </xf>
    <xf numFmtId="0" fontId="7" fillId="3" borderId="65" xfId="0" applyFont="1" applyFill="1" applyBorder="1" applyAlignment="1">
      <alignment vertical="center"/>
    </xf>
    <xf numFmtId="49" fontId="1" fillId="3" borderId="66" xfId="0" applyNumberFormat="1" applyFont="1" applyFill="1" applyBorder="1" applyAlignment="1">
      <alignment horizontal="center" vertical="center"/>
    </xf>
    <xf numFmtId="3" fontId="15" fillId="7" borderId="20" xfId="0" applyNumberFormat="1" applyFont="1" applyFill="1" applyBorder="1" applyAlignment="1"/>
    <xf numFmtId="0" fontId="9" fillId="3" borderId="63" xfId="0" applyFont="1" applyFill="1" applyBorder="1" applyAlignment="1">
      <alignment vertical="center"/>
    </xf>
    <xf numFmtId="3" fontId="2" fillId="2" borderId="67" xfId="0" applyNumberFormat="1" applyFont="1" applyFill="1" applyBorder="1" applyAlignment="1"/>
    <xf numFmtId="0" fontId="9" fillId="3" borderId="68" xfId="0" applyFont="1" applyFill="1" applyBorder="1" applyAlignment="1">
      <alignment vertical="center"/>
    </xf>
    <xf numFmtId="3" fontId="2" fillId="2" borderId="69" xfId="0" applyNumberFormat="1" applyFont="1" applyFill="1" applyBorder="1" applyAlignment="1"/>
    <xf numFmtId="3" fontId="4" fillId="2" borderId="65" xfId="0" applyNumberFormat="1" applyFont="1" applyFill="1" applyBorder="1" applyAlignment="1"/>
    <xf numFmtId="0" fontId="8" fillId="2" borderId="52" xfId="0" applyFont="1" applyFill="1" applyBorder="1" applyAlignment="1">
      <alignment horizontal="left" vertical="center" wrapText="1"/>
    </xf>
    <xf numFmtId="167" fontId="13" fillId="11" borderId="37" xfId="0" applyNumberFormat="1" applyFont="1" applyFill="1" applyBorder="1" applyAlignment="1">
      <alignment horizontal="center" vertical="center"/>
    </xf>
    <xf numFmtId="167" fontId="13" fillId="11" borderId="38" xfId="0" applyNumberFormat="1" applyFont="1" applyFill="1" applyBorder="1" applyAlignment="1">
      <alignment horizontal="center" vertical="center"/>
    </xf>
    <xf numFmtId="49" fontId="13" fillId="11" borderId="50" xfId="0" applyNumberFormat="1" applyFont="1" applyFill="1" applyBorder="1" applyAlignment="1">
      <alignment vertical="center"/>
    </xf>
    <xf numFmtId="49" fontId="13" fillId="11" borderId="36" xfId="0" applyNumberFormat="1" applyFont="1" applyFill="1" applyBorder="1" applyAlignment="1">
      <alignment vertical="center"/>
    </xf>
    <xf numFmtId="3" fontId="13" fillId="11" borderId="58" xfId="0" applyNumberFormat="1" applyFont="1" applyFill="1" applyBorder="1" applyAlignment="1">
      <alignment horizontal="right" vertical="center"/>
    </xf>
    <xf numFmtId="3" fontId="13" fillId="11" borderId="51" xfId="0" applyNumberFormat="1" applyFont="1" applyFill="1" applyBorder="1" applyAlignment="1">
      <alignment horizontal="right" vertical="center"/>
    </xf>
    <xf numFmtId="41" fontId="13" fillId="11" borderId="59" xfId="1" applyFont="1" applyFill="1" applyBorder="1" applyAlignment="1">
      <alignment horizontal="right" vertical="center"/>
    </xf>
    <xf numFmtId="0" fontId="13" fillId="7" borderId="20" xfId="0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1" fontId="4" fillId="2" borderId="63" xfId="1" applyFont="1" applyFill="1" applyBorder="1" applyAlignment="1">
      <alignment vertical="center"/>
    </xf>
    <xf numFmtId="41" fontId="16" fillId="3" borderId="54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41" fontId="4" fillId="0" borderId="6" xfId="1" applyFont="1" applyFill="1" applyBorder="1" applyAlignment="1">
      <alignment horizontal="center"/>
    </xf>
    <xf numFmtId="3" fontId="4" fillId="0" borderId="6" xfId="0" applyNumberFormat="1" applyFont="1" applyFill="1" applyBorder="1" applyAlignment="1"/>
    <xf numFmtId="3" fontId="4" fillId="0" borderId="57" xfId="0" applyNumberFormat="1" applyFont="1" applyFill="1" applyBorder="1" applyAlignment="1"/>
    <xf numFmtId="0" fontId="4" fillId="0" borderId="52" xfId="0" applyFont="1" applyFill="1" applyBorder="1" applyAlignment="1">
      <alignment horizontal="center"/>
    </xf>
    <xf numFmtId="41" fontId="4" fillId="0" borderId="52" xfId="1" applyFont="1" applyFill="1" applyBorder="1" applyAlignment="1">
      <alignment horizontal="center"/>
    </xf>
    <xf numFmtId="3" fontId="4" fillId="0" borderId="52" xfId="0" applyNumberFormat="1" applyFont="1" applyFill="1" applyBorder="1" applyAlignment="1"/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/>
    <xf numFmtId="49" fontId="4" fillId="11" borderId="52" xfId="0" applyNumberFormat="1" applyFont="1" applyFill="1" applyBorder="1" applyAlignment="1"/>
    <xf numFmtId="49" fontId="4" fillId="0" borderId="52" xfId="0" applyNumberFormat="1" applyFont="1" applyFill="1" applyBorder="1" applyAlignment="1"/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49" fontId="20" fillId="2" borderId="6" xfId="0" applyNumberFormat="1" applyFont="1" applyFill="1" applyBorder="1" applyAlignment="1">
      <alignment horizontal="right"/>
    </xf>
    <xf numFmtId="49" fontId="7" fillId="11" borderId="20" xfId="0" applyNumberFormat="1" applyFont="1" applyFill="1" applyBorder="1" applyAlignment="1">
      <alignment vertical="center"/>
    </xf>
    <xf numFmtId="0" fontId="7" fillId="11" borderId="20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vertical="center"/>
    </xf>
    <xf numFmtId="41" fontId="16" fillId="11" borderId="71" xfId="0" applyNumberFormat="1" applyFont="1" applyFill="1" applyBorder="1" applyAlignment="1">
      <alignment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vertical="center"/>
    </xf>
    <xf numFmtId="0" fontId="2" fillId="11" borderId="64" xfId="0" applyFont="1" applyFill="1" applyBorder="1" applyAlignment="1">
      <alignment vertical="center"/>
    </xf>
    <xf numFmtId="49" fontId="3" fillId="11" borderId="15" xfId="0" applyNumberFormat="1" applyFont="1" applyFill="1" applyBorder="1" applyAlignment="1">
      <alignment vertical="center"/>
    </xf>
    <xf numFmtId="0" fontId="3" fillId="11" borderId="68" xfId="0" applyFont="1" applyFill="1" applyBorder="1" applyAlignment="1">
      <alignment horizontal="center" vertical="center"/>
    </xf>
    <xf numFmtId="0" fontId="3" fillId="11" borderId="71" xfId="0" applyFont="1" applyFill="1" applyBorder="1" applyAlignment="1">
      <alignment horizontal="center" vertical="center"/>
    </xf>
    <xf numFmtId="0" fontId="3" fillId="11" borderId="71" xfId="0" applyFont="1" applyFill="1" applyBorder="1" applyAlignment="1">
      <alignment vertical="center"/>
    </xf>
    <xf numFmtId="49" fontId="7" fillId="11" borderId="15" xfId="0" applyNumberFormat="1" applyFont="1" applyFill="1" applyBorder="1" applyAlignment="1">
      <alignment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vertical="center"/>
    </xf>
    <xf numFmtId="3" fontId="7" fillId="11" borderId="71" xfId="0" applyNumberFormat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164042</xdr:rowOff>
    </xdr:from>
    <xdr:to>
      <xdr:col>6</xdr:col>
      <xdr:colOff>590550</xdr:colOff>
      <xdr:row>8</xdr:row>
      <xdr:rowOff>5626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08" y="354542"/>
          <a:ext cx="585575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topLeftCell="A94" zoomScale="120" zoomScaleNormal="120" workbookViewId="0">
      <selection activeCell="M73" sqref="M73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23.7109375" style="1" customWidth="1"/>
    <col min="3" max="3" width="19.42578125" style="1" customWidth="1"/>
    <col min="4" max="4" width="9.42578125" style="1" customWidth="1"/>
    <col min="5" max="5" width="14.7109375" style="1" customWidth="1"/>
    <col min="6" max="6" width="9.7109375" style="1" customWidth="1"/>
    <col min="7" max="7" width="12.42578125" style="1" customWidth="1"/>
    <col min="8" max="9" width="10.7109375" style="1" hidden="1" customWidth="1"/>
    <col min="10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79" t="s">
        <v>2</v>
      </c>
      <c r="F9" s="180"/>
      <c r="G9" s="9">
        <v>30000</v>
      </c>
    </row>
    <row r="10" spans="1:7" ht="15" x14ac:dyDescent="0.25">
      <c r="A10" s="5"/>
      <c r="B10" s="10" t="s">
        <v>3</v>
      </c>
      <c r="C10" s="11" t="s">
        <v>4</v>
      </c>
      <c r="D10" s="12"/>
      <c r="E10" s="177" t="s">
        <v>5</v>
      </c>
      <c r="F10" s="178"/>
      <c r="G10" s="13" t="s">
        <v>6</v>
      </c>
    </row>
    <row r="11" spans="1:7" ht="15" x14ac:dyDescent="0.25">
      <c r="A11" s="5"/>
      <c r="B11" s="10" t="s">
        <v>7</v>
      </c>
      <c r="C11" s="13" t="s">
        <v>8</v>
      </c>
      <c r="D11" s="12"/>
      <c r="E11" s="177" t="s">
        <v>9</v>
      </c>
      <c r="F11" s="178"/>
      <c r="G11" s="14">
        <v>300</v>
      </c>
    </row>
    <row r="12" spans="1:7" ht="15" x14ac:dyDescent="0.25">
      <c r="A12" s="5"/>
      <c r="B12" s="10" t="s">
        <v>10</v>
      </c>
      <c r="C12" s="15" t="s">
        <v>11</v>
      </c>
      <c r="D12" s="12"/>
      <c r="E12" s="157" t="s">
        <v>12</v>
      </c>
      <c r="F12" s="158"/>
      <c r="G12" s="16">
        <f>G9*G11</f>
        <v>9000000</v>
      </c>
    </row>
    <row r="13" spans="1:7" ht="15" x14ac:dyDescent="0.25">
      <c r="A13" s="5"/>
      <c r="B13" s="10" t="s">
        <v>13</v>
      </c>
      <c r="C13" s="13" t="s">
        <v>14</v>
      </c>
      <c r="D13" s="12"/>
      <c r="E13" s="177" t="s">
        <v>15</v>
      </c>
      <c r="F13" s="178"/>
      <c r="G13" s="13" t="s">
        <v>16</v>
      </c>
    </row>
    <row r="14" spans="1:7" ht="15" x14ac:dyDescent="0.25">
      <c r="A14" s="5"/>
      <c r="B14" s="10" t="s">
        <v>17</v>
      </c>
      <c r="C14" s="13" t="s">
        <v>18</v>
      </c>
      <c r="D14" s="12"/>
      <c r="E14" s="177" t="s">
        <v>19</v>
      </c>
      <c r="F14" s="178"/>
      <c r="G14" s="187" t="s">
        <v>43</v>
      </c>
    </row>
    <row r="15" spans="1:7" ht="22.9" customHeight="1" x14ac:dyDescent="0.25">
      <c r="A15" s="5"/>
      <c r="B15" s="10" t="s">
        <v>20</v>
      </c>
      <c r="C15" s="17">
        <v>44216</v>
      </c>
      <c r="D15" s="12"/>
      <c r="E15" s="181" t="s">
        <v>21</v>
      </c>
      <c r="F15" s="182"/>
      <c r="G15" s="15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83" t="s">
        <v>23</v>
      </c>
      <c r="C17" s="184"/>
      <c r="D17" s="184"/>
      <c r="E17" s="184"/>
      <c r="F17" s="184"/>
      <c r="G17" s="18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185"/>
      <c r="D19" s="186"/>
      <c r="E19" s="186"/>
      <c r="F19" s="186"/>
      <c r="G19" s="186"/>
    </row>
    <row r="20" spans="1:7" ht="24" customHeight="1" x14ac:dyDescent="0.25">
      <c r="A20" s="23"/>
      <c r="B20" s="28" t="s">
        <v>25</v>
      </c>
      <c r="C20" s="28" t="s">
        <v>26</v>
      </c>
      <c r="D20" s="28" t="s">
        <v>27</v>
      </c>
      <c r="E20" s="28" t="s">
        <v>28</v>
      </c>
      <c r="F20" s="28" t="s">
        <v>29</v>
      </c>
      <c r="G20" s="28" t="s">
        <v>30</v>
      </c>
    </row>
    <row r="21" spans="1:7" ht="12.75" customHeight="1" x14ac:dyDescent="0.25">
      <c r="A21" s="23"/>
      <c r="B21" s="156" t="s">
        <v>31</v>
      </c>
      <c r="C21" s="29" t="s">
        <v>32</v>
      </c>
      <c r="D21" s="100">
        <v>4</v>
      </c>
      <c r="E21" s="156" t="s">
        <v>33</v>
      </c>
      <c r="F21" s="16">
        <v>20000</v>
      </c>
      <c r="G21" s="16">
        <f>(D21*F21)</f>
        <v>80000</v>
      </c>
    </row>
    <row r="22" spans="1:7" ht="12.75" customHeight="1" x14ac:dyDescent="0.25">
      <c r="A22" s="23"/>
      <c r="B22" s="156" t="s">
        <v>34</v>
      </c>
      <c r="C22" s="29" t="s">
        <v>32</v>
      </c>
      <c r="D22" s="100">
        <v>1</v>
      </c>
      <c r="E22" s="156" t="s">
        <v>33</v>
      </c>
      <c r="F22" s="16">
        <v>20000</v>
      </c>
      <c r="G22" s="16">
        <f t="shared" ref="G22:G32" si="0">(D22*F22)</f>
        <v>20000</v>
      </c>
    </row>
    <row r="23" spans="1:7" ht="12.75" customHeight="1" x14ac:dyDescent="0.25">
      <c r="A23" s="23"/>
      <c r="B23" s="156" t="s">
        <v>35</v>
      </c>
      <c r="C23" s="29" t="s">
        <v>32</v>
      </c>
      <c r="D23" s="100">
        <v>1</v>
      </c>
      <c r="E23" s="156" t="s">
        <v>33</v>
      </c>
      <c r="F23" s="16">
        <v>20000</v>
      </c>
      <c r="G23" s="16">
        <f t="shared" si="0"/>
        <v>20000</v>
      </c>
    </row>
    <row r="24" spans="1:7" ht="12.75" customHeight="1" x14ac:dyDescent="0.25">
      <c r="A24" s="23"/>
      <c r="B24" s="156" t="s">
        <v>36</v>
      </c>
      <c r="C24" s="29" t="s">
        <v>32</v>
      </c>
      <c r="D24" s="100">
        <v>8</v>
      </c>
      <c r="E24" s="156" t="s">
        <v>33</v>
      </c>
      <c r="F24" s="16">
        <v>20000</v>
      </c>
      <c r="G24" s="16">
        <f t="shared" si="0"/>
        <v>160000</v>
      </c>
    </row>
    <row r="25" spans="1:7" ht="12.75" customHeight="1" x14ac:dyDescent="0.25">
      <c r="A25" s="23"/>
      <c r="B25" s="156" t="s">
        <v>37</v>
      </c>
      <c r="C25" s="29" t="s">
        <v>32</v>
      </c>
      <c r="D25" s="100">
        <v>1</v>
      </c>
      <c r="E25" s="156" t="s">
        <v>33</v>
      </c>
      <c r="F25" s="16">
        <v>20000</v>
      </c>
      <c r="G25" s="16">
        <f t="shared" si="0"/>
        <v>20000</v>
      </c>
    </row>
    <row r="26" spans="1:7" ht="12.75" customHeight="1" x14ac:dyDescent="0.25">
      <c r="A26" s="23"/>
      <c r="B26" s="156" t="s">
        <v>38</v>
      </c>
      <c r="C26" s="29" t="s">
        <v>32</v>
      </c>
      <c r="D26" s="100">
        <v>2</v>
      </c>
      <c r="E26" s="156" t="s">
        <v>33</v>
      </c>
      <c r="F26" s="16">
        <v>20000</v>
      </c>
      <c r="G26" s="16">
        <f t="shared" si="0"/>
        <v>40000</v>
      </c>
    </row>
    <row r="27" spans="1:7" ht="12.75" customHeight="1" x14ac:dyDescent="0.25">
      <c r="A27" s="23"/>
      <c r="B27" s="156" t="s">
        <v>39</v>
      </c>
      <c r="C27" s="29" t="s">
        <v>32</v>
      </c>
      <c r="D27" s="100">
        <v>2</v>
      </c>
      <c r="E27" s="156" t="s">
        <v>33</v>
      </c>
      <c r="F27" s="16">
        <v>20000</v>
      </c>
      <c r="G27" s="16">
        <f t="shared" si="0"/>
        <v>40000</v>
      </c>
    </row>
    <row r="28" spans="1:7" ht="12.75" customHeight="1" x14ac:dyDescent="0.25">
      <c r="A28" s="23"/>
      <c r="B28" s="156" t="s">
        <v>40</v>
      </c>
      <c r="C28" s="29" t="s">
        <v>32</v>
      </c>
      <c r="D28" s="100">
        <v>15</v>
      </c>
      <c r="E28" s="156" t="s">
        <v>33</v>
      </c>
      <c r="F28" s="16">
        <v>20000</v>
      </c>
      <c r="G28" s="16">
        <f t="shared" si="0"/>
        <v>300000</v>
      </c>
    </row>
    <row r="29" spans="1:7" ht="12.75" customHeight="1" x14ac:dyDescent="0.25">
      <c r="A29" s="23"/>
      <c r="B29" s="156" t="s">
        <v>39</v>
      </c>
      <c r="C29" s="29" t="s">
        <v>32</v>
      </c>
      <c r="D29" s="100">
        <v>9</v>
      </c>
      <c r="E29" s="156" t="s">
        <v>41</v>
      </c>
      <c r="F29" s="16">
        <v>20000</v>
      </c>
      <c r="G29" s="16">
        <f>D29*F29</f>
        <v>180000</v>
      </c>
    </row>
    <row r="30" spans="1:7" ht="12.75" customHeight="1" x14ac:dyDescent="0.25">
      <c r="A30" s="23"/>
      <c r="B30" s="156" t="s">
        <v>42</v>
      </c>
      <c r="C30" s="29" t="s">
        <v>32</v>
      </c>
      <c r="D30" s="100">
        <v>2</v>
      </c>
      <c r="E30" s="156" t="s">
        <v>43</v>
      </c>
      <c r="F30" s="16">
        <v>20000</v>
      </c>
      <c r="G30" s="16">
        <f t="shared" si="0"/>
        <v>40000</v>
      </c>
    </row>
    <row r="31" spans="1:7" ht="12.75" customHeight="1" x14ac:dyDescent="0.25">
      <c r="A31" s="23"/>
      <c r="B31" s="156" t="s">
        <v>44</v>
      </c>
      <c r="C31" s="29" t="s">
        <v>32</v>
      </c>
      <c r="D31" s="100">
        <v>2</v>
      </c>
      <c r="E31" s="156" t="s">
        <v>45</v>
      </c>
      <c r="F31" s="16">
        <v>20000</v>
      </c>
      <c r="G31" s="16">
        <f t="shared" si="0"/>
        <v>40000</v>
      </c>
    </row>
    <row r="32" spans="1:7" ht="12.75" customHeight="1" x14ac:dyDescent="0.25">
      <c r="A32" s="23"/>
      <c r="B32" s="156" t="s">
        <v>46</v>
      </c>
      <c r="C32" s="29" t="s">
        <v>32</v>
      </c>
      <c r="D32" s="100">
        <v>15</v>
      </c>
      <c r="E32" s="156" t="s">
        <v>47</v>
      </c>
      <c r="F32" s="16">
        <v>20000</v>
      </c>
      <c r="G32" s="138">
        <f t="shared" si="0"/>
        <v>300000</v>
      </c>
    </row>
    <row r="33" spans="1:7" ht="12.75" customHeight="1" x14ac:dyDescent="0.25">
      <c r="A33" s="23"/>
      <c r="B33" s="30" t="s">
        <v>48</v>
      </c>
      <c r="C33" s="31"/>
      <c r="D33" s="31"/>
      <c r="E33" s="31"/>
      <c r="F33" s="139"/>
      <c r="G33" s="162">
        <f>SUM(G21:G32)</f>
        <v>1240000</v>
      </c>
    </row>
    <row r="34" spans="1:7" ht="12.75" customHeight="1" x14ac:dyDescent="0.25">
      <c r="A34" s="65"/>
      <c r="B34" s="188"/>
      <c r="C34" s="189"/>
      <c r="D34" s="189"/>
      <c r="E34" s="189"/>
      <c r="F34" s="190"/>
      <c r="G34" s="191"/>
    </row>
    <row r="35" spans="1:7" ht="12" customHeight="1" x14ac:dyDescent="0.25">
      <c r="A35" s="5"/>
      <c r="B35" s="32" t="s">
        <v>49</v>
      </c>
      <c r="C35" s="192"/>
      <c r="D35" s="193"/>
      <c r="E35" s="193"/>
      <c r="F35" s="194"/>
      <c r="G35" s="195"/>
    </row>
    <row r="36" spans="1:7" ht="24" customHeight="1" x14ac:dyDescent="0.25">
      <c r="A36" s="5"/>
      <c r="B36" s="33" t="s">
        <v>25</v>
      </c>
      <c r="C36" s="34" t="s">
        <v>26</v>
      </c>
      <c r="D36" s="34" t="s">
        <v>27</v>
      </c>
      <c r="E36" s="33" t="s">
        <v>28</v>
      </c>
      <c r="F36" s="34" t="s">
        <v>29</v>
      </c>
      <c r="G36" s="140" t="s">
        <v>30</v>
      </c>
    </row>
    <row r="37" spans="1:7" ht="12" customHeight="1" x14ac:dyDescent="0.25">
      <c r="A37" s="5"/>
      <c r="B37" s="159" t="s">
        <v>50</v>
      </c>
      <c r="C37" s="160" t="s">
        <v>51</v>
      </c>
      <c r="D37" s="160">
        <v>0.5</v>
      </c>
      <c r="E37" s="160" t="s">
        <v>33</v>
      </c>
      <c r="F37" s="161">
        <v>85000</v>
      </c>
      <c r="G37" s="16">
        <f>D37*F37</f>
        <v>42500</v>
      </c>
    </row>
    <row r="38" spans="1:7" ht="12" customHeight="1" x14ac:dyDescent="0.25">
      <c r="A38" s="5"/>
      <c r="B38" s="35" t="s">
        <v>52</v>
      </c>
      <c r="C38" s="36"/>
      <c r="D38" s="36"/>
      <c r="E38" s="36"/>
      <c r="F38" s="37"/>
      <c r="G38" s="162">
        <f>SUM(G37)</f>
        <v>42500</v>
      </c>
    </row>
    <row r="39" spans="1:7" ht="12" customHeight="1" x14ac:dyDescent="0.25">
      <c r="A39" s="5"/>
      <c r="B39" s="196"/>
      <c r="C39" s="197"/>
      <c r="D39" s="198"/>
      <c r="E39" s="198"/>
      <c r="F39" s="199"/>
      <c r="G39" s="191"/>
    </row>
    <row r="40" spans="1:7" ht="12" customHeight="1" x14ac:dyDescent="0.25">
      <c r="A40" s="5"/>
      <c r="B40" s="32" t="s">
        <v>53</v>
      </c>
      <c r="C40" s="192"/>
      <c r="D40" s="193"/>
      <c r="E40" s="193"/>
      <c r="F40" s="194"/>
      <c r="G40" s="194"/>
    </row>
    <row r="41" spans="1:7" ht="24" customHeight="1" x14ac:dyDescent="0.25">
      <c r="A41" s="5"/>
      <c r="B41" s="41" t="s">
        <v>25</v>
      </c>
      <c r="C41" s="41" t="s">
        <v>26</v>
      </c>
      <c r="D41" s="41" t="s">
        <v>27</v>
      </c>
      <c r="E41" s="41" t="s">
        <v>28</v>
      </c>
      <c r="F41" s="42" t="s">
        <v>29</v>
      </c>
      <c r="G41" s="41" t="s">
        <v>30</v>
      </c>
    </row>
    <row r="42" spans="1:7" ht="12.75" customHeight="1" x14ac:dyDescent="0.25">
      <c r="A42" s="23"/>
      <c r="B42" s="156" t="s">
        <v>54</v>
      </c>
      <c r="C42" s="29" t="s">
        <v>55</v>
      </c>
      <c r="D42" s="100">
        <v>1</v>
      </c>
      <c r="E42" s="15" t="s">
        <v>33</v>
      </c>
      <c r="F42" s="16">
        <v>120000</v>
      </c>
      <c r="G42" s="16">
        <f>D42*F42</f>
        <v>120000</v>
      </c>
    </row>
    <row r="43" spans="1:7" ht="12.75" customHeight="1" x14ac:dyDescent="0.25">
      <c r="A43" s="23"/>
      <c r="B43" s="156" t="s">
        <v>56</v>
      </c>
      <c r="C43" s="29" t="s">
        <v>55</v>
      </c>
      <c r="D43" s="100">
        <v>1.5</v>
      </c>
      <c r="E43" s="15" t="s">
        <v>33</v>
      </c>
      <c r="F43" s="16">
        <v>120000</v>
      </c>
      <c r="G43" s="16">
        <f t="shared" ref="G43:G45" si="1">(D43*F43)</f>
        <v>180000</v>
      </c>
    </row>
    <row r="44" spans="1:7" ht="12.75" customHeight="1" x14ac:dyDescent="0.25">
      <c r="A44" s="23"/>
      <c r="B44" s="156" t="s">
        <v>57</v>
      </c>
      <c r="C44" s="29" t="s">
        <v>55</v>
      </c>
      <c r="D44" s="100">
        <v>1</v>
      </c>
      <c r="E44" s="15" t="s">
        <v>33</v>
      </c>
      <c r="F44" s="16">
        <v>120000</v>
      </c>
      <c r="G44" s="16">
        <f t="shared" si="1"/>
        <v>120000</v>
      </c>
    </row>
    <row r="45" spans="1:7" ht="12.75" customHeight="1" x14ac:dyDescent="0.25">
      <c r="A45" s="23"/>
      <c r="B45" s="156" t="s">
        <v>58</v>
      </c>
      <c r="C45" s="29" t="s">
        <v>55</v>
      </c>
      <c r="D45" s="100">
        <v>0.25</v>
      </c>
      <c r="E45" s="15" t="s">
        <v>59</v>
      </c>
      <c r="F45" s="16">
        <v>120000</v>
      </c>
      <c r="G45" s="138">
        <f t="shared" si="1"/>
        <v>30000</v>
      </c>
    </row>
    <row r="46" spans="1:7" ht="12.75" customHeight="1" x14ac:dyDescent="0.25">
      <c r="A46" s="5"/>
      <c r="B46" s="43" t="s">
        <v>60</v>
      </c>
      <c r="C46" s="44"/>
      <c r="D46" s="44"/>
      <c r="E46" s="44"/>
      <c r="F46" s="137"/>
      <c r="G46" s="163">
        <f>SUM(G42:G45)</f>
        <v>450000</v>
      </c>
    </row>
    <row r="47" spans="1:7" ht="12.75" customHeight="1" x14ac:dyDescent="0.25">
      <c r="A47" s="5"/>
      <c r="B47" s="200"/>
      <c r="C47" s="201"/>
      <c r="D47" s="202"/>
      <c r="E47" s="202"/>
      <c r="F47" s="203"/>
      <c r="G47" s="204"/>
    </row>
    <row r="48" spans="1:7" ht="12" customHeight="1" x14ac:dyDescent="0.25">
      <c r="A48" s="5"/>
      <c r="B48" s="32" t="s">
        <v>61</v>
      </c>
      <c r="C48" s="192"/>
      <c r="D48" s="193"/>
      <c r="E48" s="193"/>
      <c r="F48" s="194"/>
      <c r="G48" s="195"/>
    </row>
    <row r="49" spans="1:11" ht="24" customHeight="1" x14ac:dyDescent="0.25">
      <c r="A49" s="5"/>
      <c r="B49" s="42" t="s">
        <v>62</v>
      </c>
      <c r="C49" s="42" t="s">
        <v>63</v>
      </c>
      <c r="D49" s="42" t="s">
        <v>64</v>
      </c>
      <c r="E49" s="42" t="s">
        <v>28</v>
      </c>
      <c r="F49" s="42" t="s">
        <v>29</v>
      </c>
      <c r="G49" s="42" t="s">
        <v>30</v>
      </c>
      <c r="K49" s="99"/>
    </row>
    <row r="50" spans="1:11" ht="12.75" customHeight="1" x14ac:dyDescent="0.25">
      <c r="A50" s="23"/>
      <c r="B50" s="171" t="s">
        <v>65</v>
      </c>
      <c r="C50" s="45"/>
      <c r="D50" s="45"/>
      <c r="E50" s="45"/>
      <c r="F50" s="45"/>
      <c r="G50" s="147"/>
      <c r="K50" s="99"/>
    </row>
    <row r="51" spans="1:11" ht="12.75" customHeight="1" x14ac:dyDescent="0.25">
      <c r="A51" s="23"/>
      <c r="B51" s="157" t="s">
        <v>66</v>
      </c>
      <c r="C51" s="46" t="s">
        <v>26</v>
      </c>
      <c r="D51" s="126">
        <v>50000</v>
      </c>
      <c r="E51" s="46" t="s">
        <v>33</v>
      </c>
      <c r="F51" s="146">
        <v>17</v>
      </c>
      <c r="G51" s="47">
        <f>(D51*F51)</f>
        <v>850000</v>
      </c>
    </row>
    <row r="52" spans="1:11" ht="12.75" customHeight="1" x14ac:dyDescent="0.25">
      <c r="A52" s="23"/>
      <c r="B52" s="172" t="s">
        <v>67</v>
      </c>
      <c r="C52" s="164"/>
      <c r="D52" s="165"/>
      <c r="E52" s="164"/>
      <c r="F52" s="166"/>
      <c r="G52" s="167"/>
    </row>
    <row r="53" spans="1:11" ht="12.75" customHeight="1" x14ac:dyDescent="0.25">
      <c r="A53" s="23"/>
      <c r="B53" s="157" t="s">
        <v>68</v>
      </c>
      <c r="C53" s="49" t="s">
        <v>69</v>
      </c>
      <c r="D53" s="126">
        <v>120</v>
      </c>
      <c r="E53" s="49" t="s">
        <v>70</v>
      </c>
      <c r="F53" s="47">
        <v>460</v>
      </c>
      <c r="G53" s="47">
        <f>D53*F53</f>
        <v>55200</v>
      </c>
    </row>
    <row r="54" spans="1:11" ht="12.75" customHeight="1" x14ac:dyDescent="0.25">
      <c r="A54" s="23"/>
      <c r="B54" s="157" t="s">
        <v>71</v>
      </c>
      <c r="C54" s="49" t="s">
        <v>72</v>
      </c>
      <c r="D54" s="126">
        <v>10</v>
      </c>
      <c r="E54" s="49" t="s">
        <v>70</v>
      </c>
      <c r="F54" s="47">
        <v>1140</v>
      </c>
      <c r="G54" s="47">
        <f t="shared" ref="G54:G55" si="2">D54*F54</f>
        <v>11400</v>
      </c>
    </row>
    <row r="55" spans="1:11" ht="12.75" customHeight="1" x14ac:dyDescent="0.25">
      <c r="A55" s="23"/>
      <c r="B55" s="157" t="s">
        <v>73</v>
      </c>
      <c r="C55" s="49" t="s">
        <v>72</v>
      </c>
      <c r="D55" s="126">
        <v>50</v>
      </c>
      <c r="E55" s="49" t="s">
        <v>70</v>
      </c>
      <c r="F55" s="47">
        <v>720</v>
      </c>
      <c r="G55" s="47">
        <f t="shared" si="2"/>
        <v>36000</v>
      </c>
    </row>
    <row r="56" spans="1:11" ht="12.75" customHeight="1" x14ac:dyDescent="0.25">
      <c r="A56" s="23"/>
      <c r="B56" s="157" t="s">
        <v>74</v>
      </c>
      <c r="C56" s="49" t="s">
        <v>69</v>
      </c>
      <c r="D56" s="126">
        <v>25</v>
      </c>
      <c r="E56" s="49" t="s">
        <v>75</v>
      </c>
      <c r="F56" s="47">
        <v>420</v>
      </c>
      <c r="G56" s="47">
        <f>D56*F56</f>
        <v>10500</v>
      </c>
      <c r="I56" s="1">
        <v>0</v>
      </c>
    </row>
    <row r="57" spans="1:11" ht="12.75" customHeight="1" x14ac:dyDescent="0.25">
      <c r="A57" s="23"/>
      <c r="B57" s="172" t="s">
        <v>76</v>
      </c>
      <c r="C57" s="164"/>
      <c r="D57" s="165"/>
      <c r="E57" s="164"/>
      <c r="F57" s="166"/>
      <c r="G57" s="166"/>
    </row>
    <row r="58" spans="1:11" ht="12.75" customHeight="1" x14ac:dyDescent="0.25">
      <c r="A58" s="23"/>
      <c r="B58" s="157" t="s">
        <v>77</v>
      </c>
      <c r="C58" s="46" t="s">
        <v>78</v>
      </c>
      <c r="D58" s="127">
        <v>0.5</v>
      </c>
      <c r="E58" s="46" t="s">
        <v>70</v>
      </c>
      <c r="F58" s="47">
        <v>14900</v>
      </c>
      <c r="G58" s="47">
        <f>(D58*F58)</f>
        <v>7450</v>
      </c>
    </row>
    <row r="59" spans="1:11" ht="12.75" customHeight="1" x14ac:dyDescent="0.25">
      <c r="A59" s="23"/>
      <c r="B59" s="157" t="s">
        <v>79</v>
      </c>
      <c r="C59" s="46" t="s">
        <v>80</v>
      </c>
      <c r="D59" s="127">
        <v>1</v>
      </c>
      <c r="E59" s="46" t="s">
        <v>81</v>
      </c>
      <c r="F59" s="47">
        <v>37000</v>
      </c>
      <c r="G59" s="47">
        <f>(D59*F59)</f>
        <v>37000</v>
      </c>
    </row>
    <row r="60" spans="1:11" ht="12.75" customHeight="1" x14ac:dyDescent="0.25">
      <c r="A60" s="23"/>
      <c r="B60" s="172" t="s">
        <v>82</v>
      </c>
      <c r="C60" s="49"/>
      <c r="D60" s="126"/>
      <c r="E60" s="49"/>
      <c r="F60" s="47"/>
      <c r="G60" s="47"/>
    </row>
    <row r="61" spans="1:11" ht="12.75" customHeight="1" x14ac:dyDescent="0.25">
      <c r="A61" s="23"/>
      <c r="B61" s="173" t="s">
        <v>83</v>
      </c>
      <c r="C61" s="104" t="s">
        <v>72</v>
      </c>
      <c r="D61" s="128">
        <v>5</v>
      </c>
      <c r="E61" s="104" t="s">
        <v>75</v>
      </c>
      <c r="F61" s="107">
        <v>30900</v>
      </c>
      <c r="G61" s="107">
        <f>D61*F61</f>
        <v>154500</v>
      </c>
    </row>
    <row r="62" spans="1:11" ht="12.75" customHeight="1" x14ac:dyDescent="0.25">
      <c r="A62" s="23"/>
      <c r="B62" s="173" t="s">
        <v>84</v>
      </c>
      <c r="C62" s="104" t="s">
        <v>72</v>
      </c>
      <c r="D62" s="128">
        <v>2</v>
      </c>
      <c r="E62" s="104" t="s">
        <v>75</v>
      </c>
      <c r="F62" s="107">
        <v>29500</v>
      </c>
      <c r="G62" s="107">
        <f t="shared" ref="G62:G68" si="3">D62*F62</f>
        <v>59000</v>
      </c>
    </row>
    <row r="63" spans="1:11" ht="12.75" customHeight="1" x14ac:dyDescent="0.25">
      <c r="A63" s="23"/>
      <c r="B63" s="173" t="s">
        <v>85</v>
      </c>
      <c r="C63" s="104" t="s">
        <v>72</v>
      </c>
      <c r="D63" s="128">
        <v>2</v>
      </c>
      <c r="E63" s="104" t="s">
        <v>75</v>
      </c>
      <c r="F63" s="107">
        <v>22000</v>
      </c>
      <c r="G63" s="107">
        <f t="shared" si="3"/>
        <v>44000</v>
      </c>
    </row>
    <row r="64" spans="1:11" ht="12.75" customHeight="1" x14ac:dyDescent="0.25">
      <c r="A64" s="23"/>
      <c r="B64" s="173" t="s">
        <v>86</v>
      </c>
      <c r="C64" s="104" t="s">
        <v>72</v>
      </c>
      <c r="D64" s="128">
        <v>2</v>
      </c>
      <c r="E64" s="104" t="s">
        <v>75</v>
      </c>
      <c r="F64" s="107">
        <v>18100</v>
      </c>
      <c r="G64" s="107">
        <f t="shared" si="3"/>
        <v>36200</v>
      </c>
    </row>
    <row r="65" spans="1:7" ht="12.75" customHeight="1" x14ac:dyDescent="0.25">
      <c r="A65" s="23"/>
      <c r="B65" s="173" t="s">
        <v>87</v>
      </c>
      <c r="C65" s="104" t="s">
        <v>78</v>
      </c>
      <c r="D65" s="128">
        <v>1</v>
      </c>
      <c r="E65" s="104" t="s">
        <v>70</v>
      </c>
      <c r="F65" s="107">
        <v>69500</v>
      </c>
      <c r="G65" s="107">
        <f t="shared" si="3"/>
        <v>69500</v>
      </c>
    </row>
    <row r="66" spans="1:7" ht="12.75" customHeight="1" x14ac:dyDescent="0.25">
      <c r="A66" s="23"/>
      <c r="B66" s="174" t="s">
        <v>88</v>
      </c>
      <c r="C66" s="168"/>
      <c r="D66" s="169"/>
      <c r="E66" s="168"/>
      <c r="F66" s="170"/>
      <c r="G66" s="170"/>
    </row>
    <row r="67" spans="1:7" ht="12.75" customHeight="1" x14ac:dyDescent="0.25">
      <c r="A67" s="23"/>
      <c r="B67" s="173" t="s">
        <v>89</v>
      </c>
      <c r="C67" s="104" t="s">
        <v>78</v>
      </c>
      <c r="D67" s="128">
        <v>3</v>
      </c>
      <c r="E67" s="104" t="s">
        <v>33</v>
      </c>
      <c r="F67" s="107">
        <v>12200</v>
      </c>
      <c r="G67" s="107">
        <f t="shared" si="3"/>
        <v>36600</v>
      </c>
    </row>
    <row r="68" spans="1:7" ht="12.75" customHeight="1" x14ac:dyDescent="0.25">
      <c r="A68" s="23"/>
      <c r="B68" s="173" t="s">
        <v>90</v>
      </c>
      <c r="C68" s="104" t="s">
        <v>78</v>
      </c>
      <c r="D68" s="129">
        <v>1.5</v>
      </c>
      <c r="E68" s="104" t="s">
        <v>33</v>
      </c>
      <c r="F68" s="107">
        <v>16350</v>
      </c>
      <c r="G68" s="107">
        <f t="shared" si="3"/>
        <v>24525</v>
      </c>
    </row>
    <row r="69" spans="1:7" ht="13.5" customHeight="1" x14ac:dyDescent="0.25">
      <c r="A69" s="5"/>
      <c r="B69" s="52"/>
      <c r="C69" s="53"/>
      <c r="D69" s="53"/>
      <c r="E69" s="53"/>
      <c r="F69" s="142"/>
      <c r="G69" s="163">
        <f>SUM(G50:G68)</f>
        <v>1431875</v>
      </c>
    </row>
    <row r="70" spans="1:7" ht="12" customHeight="1" x14ac:dyDescent="0.25">
      <c r="A70" s="2"/>
      <c r="B70" s="38"/>
      <c r="C70" s="39"/>
      <c r="D70" s="39"/>
      <c r="E70" s="54"/>
      <c r="F70" s="40"/>
      <c r="G70" s="143"/>
    </row>
    <row r="71" spans="1:7" ht="12" customHeight="1" x14ac:dyDescent="0.25">
      <c r="A71" s="5"/>
      <c r="B71" s="32" t="s">
        <v>91</v>
      </c>
      <c r="C71" s="192"/>
      <c r="D71" s="193"/>
      <c r="E71" s="193"/>
      <c r="F71" s="194"/>
      <c r="G71" s="194"/>
    </row>
    <row r="72" spans="1:7" ht="24" customHeight="1" x14ac:dyDescent="0.25">
      <c r="A72" s="5"/>
      <c r="B72" s="41" t="s">
        <v>92</v>
      </c>
      <c r="C72" s="42" t="s">
        <v>63</v>
      </c>
      <c r="D72" s="42" t="s">
        <v>64</v>
      </c>
      <c r="E72" s="41" t="s">
        <v>28</v>
      </c>
      <c r="F72" s="42" t="s">
        <v>29</v>
      </c>
      <c r="G72" s="41" t="s">
        <v>30</v>
      </c>
    </row>
    <row r="73" spans="1:7" ht="12.75" customHeight="1" x14ac:dyDescent="0.25">
      <c r="A73" s="23"/>
      <c r="B73" s="109" t="s">
        <v>93</v>
      </c>
      <c r="C73" s="112" t="s">
        <v>94</v>
      </c>
      <c r="D73" s="119">
        <v>2000</v>
      </c>
      <c r="E73" s="115" t="s">
        <v>81</v>
      </c>
      <c r="F73" s="117">
        <v>173</v>
      </c>
      <c r="G73" s="107">
        <f>(D73*F73)</f>
        <v>346000</v>
      </c>
    </row>
    <row r="74" spans="1:7" ht="12.75" customHeight="1" x14ac:dyDescent="0.25">
      <c r="A74" s="65"/>
      <c r="B74" s="111" t="s">
        <v>95</v>
      </c>
      <c r="C74" s="114" t="s">
        <v>96</v>
      </c>
      <c r="D74" s="120">
        <v>8</v>
      </c>
      <c r="E74" s="116" t="s">
        <v>94</v>
      </c>
      <c r="F74" s="118">
        <v>90000</v>
      </c>
      <c r="G74" s="107">
        <f t="shared" ref="G74:G77" si="4">(D74*F74)</f>
        <v>720000</v>
      </c>
    </row>
    <row r="75" spans="1:7" ht="12.75" customHeight="1" x14ac:dyDescent="0.25">
      <c r="A75" s="65"/>
      <c r="B75" s="111" t="s">
        <v>97</v>
      </c>
      <c r="C75" s="114" t="s">
        <v>96</v>
      </c>
      <c r="D75" s="120">
        <v>2</v>
      </c>
      <c r="E75" s="116" t="s">
        <v>94</v>
      </c>
      <c r="F75" s="118">
        <v>159000</v>
      </c>
      <c r="G75" s="107">
        <f t="shared" si="4"/>
        <v>318000</v>
      </c>
    </row>
    <row r="76" spans="1:7" ht="12.75" customHeight="1" x14ac:dyDescent="0.25">
      <c r="A76" s="65"/>
      <c r="B76" s="111" t="s">
        <v>98</v>
      </c>
      <c r="C76" s="114" t="s">
        <v>99</v>
      </c>
      <c r="D76" s="120">
        <v>160</v>
      </c>
      <c r="E76" s="116" t="s">
        <v>94</v>
      </c>
      <c r="F76" s="118">
        <v>588</v>
      </c>
      <c r="G76" s="107">
        <f t="shared" si="4"/>
        <v>94080</v>
      </c>
    </row>
    <row r="77" spans="1:7" ht="12.75" customHeight="1" x14ac:dyDescent="0.25">
      <c r="A77" s="65"/>
      <c r="B77" s="111" t="s">
        <v>100</v>
      </c>
      <c r="C77" s="114" t="s">
        <v>99</v>
      </c>
      <c r="D77" s="120">
        <v>160</v>
      </c>
      <c r="E77" s="116" t="s">
        <v>94</v>
      </c>
      <c r="F77" s="118">
        <v>250</v>
      </c>
      <c r="G77" s="107">
        <f t="shared" si="4"/>
        <v>40000</v>
      </c>
    </row>
    <row r="78" spans="1:7" ht="13.5" customHeight="1" x14ac:dyDescent="0.25">
      <c r="A78" s="5"/>
      <c r="B78" s="110" t="s">
        <v>101</v>
      </c>
      <c r="C78" s="113"/>
      <c r="D78" s="113"/>
      <c r="E78" s="113"/>
      <c r="F78" s="144"/>
      <c r="G78" s="163">
        <f>SUM(G73:G77)</f>
        <v>1518080</v>
      </c>
    </row>
    <row r="79" spans="1:7" ht="12" customHeight="1" x14ac:dyDescent="0.25">
      <c r="A79" s="2"/>
      <c r="B79" s="68"/>
      <c r="C79" s="68"/>
      <c r="D79" s="68"/>
      <c r="E79" s="68"/>
      <c r="F79" s="69"/>
      <c r="G79" s="145"/>
    </row>
    <row r="80" spans="1:7" ht="12" customHeight="1" x14ac:dyDescent="0.25">
      <c r="A80" s="65"/>
      <c r="B80" s="70" t="s">
        <v>102</v>
      </c>
      <c r="C80" s="71"/>
      <c r="D80" s="71"/>
      <c r="E80" s="71"/>
      <c r="F80" s="71"/>
      <c r="G80" s="72">
        <f>G78+G69+G46+G38+G33</f>
        <v>4682455</v>
      </c>
    </row>
    <row r="81" spans="1:7" ht="12" customHeight="1" x14ac:dyDescent="0.25">
      <c r="A81" s="65"/>
      <c r="B81" s="73" t="s">
        <v>103</v>
      </c>
      <c r="C81" s="56"/>
      <c r="D81" s="56"/>
      <c r="E81" s="56"/>
      <c r="F81" s="56"/>
      <c r="G81" s="74">
        <f>G80*0.05</f>
        <v>234122.75</v>
      </c>
    </row>
    <row r="82" spans="1:7" ht="12" customHeight="1" x14ac:dyDescent="0.25">
      <c r="A82" s="65"/>
      <c r="B82" s="75" t="s">
        <v>104</v>
      </c>
      <c r="C82" s="55"/>
      <c r="D82" s="55"/>
      <c r="E82" s="55"/>
      <c r="F82" s="55"/>
      <c r="G82" s="76">
        <f>G81+G80</f>
        <v>4916577.75</v>
      </c>
    </row>
    <row r="83" spans="1:7" ht="12" customHeight="1" x14ac:dyDescent="0.25">
      <c r="A83" s="65"/>
      <c r="B83" s="73" t="s">
        <v>105</v>
      </c>
      <c r="C83" s="56"/>
      <c r="D83" s="56"/>
      <c r="E83" s="56"/>
      <c r="F83" s="56"/>
      <c r="G83" s="74">
        <f>G12</f>
        <v>9000000</v>
      </c>
    </row>
    <row r="84" spans="1:7" ht="12" customHeight="1" x14ac:dyDescent="0.25">
      <c r="A84" s="65"/>
      <c r="B84" s="77" t="s">
        <v>106</v>
      </c>
      <c r="C84" s="78"/>
      <c r="D84" s="78"/>
      <c r="E84" s="78"/>
      <c r="F84" s="78"/>
      <c r="G84" s="79">
        <f>G83-G82</f>
        <v>4083422.25</v>
      </c>
    </row>
    <row r="85" spans="1:7" ht="12" customHeight="1" x14ac:dyDescent="0.25">
      <c r="A85" s="65"/>
      <c r="B85" s="66" t="s">
        <v>107</v>
      </c>
      <c r="C85" s="67"/>
      <c r="D85" s="67"/>
      <c r="E85" s="67"/>
      <c r="F85" s="67"/>
      <c r="G85" s="62"/>
    </row>
    <row r="86" spans="1:7" ht="12.75" customHeight="1" thickBot="1" x14ac:dyDescent="0.3">
      <c r="A86" s="65"/>
      <c r="B86" s="80"/>
      <c r="C86" s="67"/>
      <c r="D86" s="67"/>
      <c r="E86" s="67"/>
      <c r="F86" s="67"/>
      <c r="G86" s="62"/>
    </row>
    <row r="87" spans="1:7" ht="12" customHeight="1" x14ac:dyDescent="0.25">
      <c r="A87" s="65"/>
      <c r="B87" s="90" t="s">
        <v>108</v>
      </c>
      <c r="C87" s="91"/>
      <c r="D87" s="91"/>
      <c r="E87" s="91"/>
      <c r="F87" s="92"/>
      <c r="G87" s="62"/>
    </row>
    <row r="88" spans="1:7" ht="12" customHeight="1" x14ac:dyDescent="0.25">
      <c r="A88" s="65"/>
      <c r="B88" s="93" t="s">
        <v>109</v>
      </c>
      <c r="C88" s="64"/>
      <c r="D88" s="64"/>
      <c r="E88" s="64"/>
      <c r="F88" s="94"/>
      <c r="G88" s="62"/>
    </row>
    <row r="89" spans="1:7" ht="12" customHeight="1" x14ac:dyDescent="0.25">
      <c r="A89" s="65"/>
      <c r="B89" s="93" t="s">
        <v>110</v>
      </c>
      <c r="C89" s="64"/>
      <c r="D89" s="64"/>
      <c r="E89" s="64"/>
      <c r="F89" s="94"/>
      <c r="G89" s="62"/>
    </row>
    <row r="90" spans="1:7" ht="12" customHeight="1" x14ac:dyDescent="0.25">
      <c r="A90" s="65"/>
      <c r="B90" s="93" t="s">
        <v>111</v>
      </c>
      <c r="C90" s="64"/>
      <c r="D90" s="64"/>
      <c r="E90" s="64"/>
      <c r="F90" s="94"/>
      <c r="G90" s="62"/>
    </row>
    <row r="91" spans="1:7" ht="12" customHeight="1" x14ac:dyDescent="0.25">
      <c r="A91" s="65"/>
      <c r="B91" s="93" t="s">
        <v>112</v>
      </c>
      <c r="C91" s="64"/>
      <c r="D91" s="64"/>
      <c r="E91" s="64"/>
      <c r="F91" s="94"/>
      <c r="G91" s="62"/>
    </row>
    <row r="92" spans="1:7" ht="12" customHeight="1" x14ac:dyDescent="0.25">
      <c r="A92" s="65"/>
      <c r="B92" s="93" t="s">
        <v>113</v>
      </c>
      <c r="C92" s="64"/>
      <c r="D92" s="64"/>
      <c r="E92" s="64"/>
      <c r="F92" s="94"/>
      <c r="G92" s="62"/>
    </row>
    <row r="93" spans="1:7" ht="12.75" customHeight="1" thickBot="1" x14ac:dyDescent="0.3">
      <c r="A93" s="65"/>
      <c r="B93" s="95" t="s">
        <v>114</v>
      </c>
      <c r="C93" s="96"/>
      <c r="D93" s="96"/>
      <c r="E93" s="96"/>
      <c r="F93" s="97"/>
      <c r="G93" s="62"/>
    </row>
    <row r="94" spans="1:7" ht="12.75" customHeight="1" x14ac:dyDescent="0.25">
      <c r="A94" s="65"/>
      <c r="B94" s="88"/>
      <c r="C94" s="64"/>
      <c r="D94" s="64"/>
      <c r="E94" s="64"/>
      <c r="F94" s="64"/>
      <c r="G94" s="62"/>
    </row>
    <row r="95" spans="1:7" ht="15" customHeight="1" thickBot="1" x14ac:dyDescent="0.3">
      <c r="A95" s="65"/>
      <c r="B95" s="175" t="s">
        <v>115</v>
      </c>
      <c r="C95" s="176"/>
      <c r="D95" s="87"/>
      <c r="E95" s="57"/>
      <c r="F95" s="57"/>
      <c r="G95" s="62"/>
    </row>
    <row r="96" spans="1:7" ht="12" customHeight="1" x14ac:dyDescent="0.25">
      <c r="A96" s="65"/>
      <c r="B96" s="82" t="s">
        <v>92</v>
      </c>
      <c r="C96" s="58" t="s">
        <v>116</v>
      </c>
      <c r="D96" s="83" t="s">
        <v>117</v>
      </c>
      <c r="E96" s="57"/>
      <c r="F96" s="57"/>
      <c r="G96" s="62"/>
    </row>
    <row r="97" spans="1:7" ht="12" customHeight="1" x14ac:dyDescent="0.25">
      <c r="A97" s="65"/>
      <c r="B97" s="84" t="s">
        <v>118</v>
      </c>
      <c r="C97" s="59">
        <f>G33</f>
        <v>1240000</v>
      </c>
      <c r="D97" s="131">
        <f>(C97/C103)</f>
        <v>0.25220795094718068</v>
      </c>
      <c r="E97" s="57"/>
      <c r="F97" s="57"/>
      <c r="G97" s="62"/>
    </row>
    <row r="98" spans="1:7" ht="12" customHeight="1" x14ac:dyDescent="0.25">
      <c r="A98" s="65"/>
      <c r="B98" s="84" t="s">
        <v>119</v>
      </c>
      <c r="C98" s="130">
        <f>G37</f>
        <v>42500</v>
      </c>
      <c r="D98" s="131">
        <v>8.6999999999999994E-3</v>
      </c>
      <c r="E98" s="57"/>
      <c r="F98" s="57"/>
      <c r="G98" s="62"/>
    </row>
    <row r="99" spans="1:7" ht="12" customHeight="1" x14ac:dyDescent="0.25">
      <c r="A99" s="65"/>
      <c r="B99" s="84" t="s">
        <v>120</v>
      </c>
      <c r="C99" s="59">
        <f>G46</f>
        <v>450000</v>
      </c>
      <c r="D99" s="131">
        <f>(C99/C103)</f>
        <v>9.1527078972767184E-2</v>
      </c>
      <c r="E99" s="57"/>
      <c r="F99" s="57"/>
      <c r="G99" s="62"/>
    </row>
    <row r="100" spans="1:7" ht="12" customHeight="1" x14ac:dyDescent="0.25">
      <c r="A100" s="65"/>
      <c r="B100" s="84" t="s">
        <v>62</v>
      </c>
      <c r="C100" s="59">
        <f>G69</f>
        <v>1431875</v>
      </c>
      <c r="D100" s="131">
        <f>(C100/C103)</f>
        <v>0.29123408045362448</v>
      </c>
      <c r="E100" s="141"/>
      <c r="F100" s="57"/>
      <c r="G100" s="62"/>
    </row>
    <row r="101" spans="1:7" ht="12" customHeight="1" x14ac:dyDescent="0.25">
      <c r="A101" s="65"/>
      <c r="B101" s="84" t="s">
        <v>121</v>
      </c>
      <c r="C101" s="60">
        <f>G78</f>
        <v>1518080</v>
      </c>
      <c r="D101" s="131">
        <f>(C101/C103)</f>
        <v>0.30876761788217422</v>
      </c>
      <c r="E101" s="61"/>
      <c r="F101" s="61"/>
      <c r="G101" s="62"/>
    </row>
    <row r="102" spans="1:7" ht="12" customHeight="1" x14ac:dyDescent="0.25">
      <c r="A102" s="65"/>
      <c r="B102" s="84" t="s">
        <v>122</v>
      </c>
      <c r="C102" s="60">
        <f>G81</f>
        <v>234122.75</v>
      </c>
      <c r="D102" s="131">
        <f>(C102/C103)</f>
        <v>4.7619047619047616E-2</v>
      </c>
      <c r="E102" s="61"/>
      <c r="F102" s="61"/>
      <c r="G102" s="62"/>
    </row>
    <row r="103" spans="1:7" ht="12.75" customHeight="1" thickBot="1" x14ac:dyDescent="0.3">
      <c r="A103" s="65"/>
      <c r="B103" s="85" t="s">
        <v>123</v>
      </c>
      <c r="C103" s="86">
        <f>SUM(C97:C102)</f>
        <v>4916577.75</v>
      </c>
      <c r="D103" s="132">
        <f>SUM(D97:D102)</f>
        <v>1.0000557758747941</v>
      </c>
      <c r="E103" s="61"/>
      <c r="F103" s="61"/>
      <c r="G103" s="62"/>
    </row>
    <row r="104" spans="1:7" ht="12" customHeight="1" x14ac:dyDescent="0.25">
      <c r="A104" s="65"/>
      <c r="B104" s="80"/>
      <c r="C104" s="67"/>
      <c r="D104" s="67"/>
      <c r="E104" s="67"/>
      <c r="F104" s="67"/>
      <c r="G104" s="62"/>
    </row>
    <row r="105" spans="1:7" ht="12.75" customHeight="1" thickBot="1" x14ac:dyDescent="0.3">
      <c r="A105" s="65"/>
      <c r="B105" s="81"/>
      <c r="C105" s="67"/>
      <c r="D105" s="67"/>
      <c r="E105" s="67"/>
      <c r="F105" s="67"/>
      <c r="G105" s="62"/>
    </row>
    <row r="106" spans="1:7" ht="12" customHeight="1" thickBot="1" x14ac:dyDescent="0.3">
      <c r="A106" s="65"/>
      <c r="B106" s="133"/>
      <c r="C106" s="134" t="s">
        <v>124</v>
      </c>
      <c r="D106" s="135"/>
      <c r="E106" s="136"/>
      <c r="F106" s="61"/>
      <c r="G106" s="62"/>
    </row>
    <row r="107" spans="1:7" ht="12" customHeight="1" x14ac:dyDescent="0.25">
      <c r="A107" s="65"/>
      <c r="B107" s="150" t="s">
        <v>125</v>
      </c>
      <c r="C107" s="152">
        <v>20000</v>
      </c>
      <c r="D107" s="153">
        <f>G9</f>
        <v>30000</v>
      </c>
      <c r="E107" s="154">
        <v>40000</v>
      </c>
      <c r="F107" s="155"/>
      <c r="G107" s="63"/>
    </row>
    <row r="108" spans="1:7" ht="12.75" customHeight="1" thickBot="1" x14ac:dyDescent="0.3">
      <c r="A108" s="65"/>
      <c r="B108" s="151" t="s">
        <v>126</v>
      </c>
      <c r="C108" s="148">
        <f>C103/C107</f>
        <v>245.82888750000001</v>
      </c>
      <c r="D108" s="148">
        <f>C103/D107</f>
        <v>163.88592499999999</v>
      </c>
      <c r="E108" s="149">
        <f>C103/E107</f>
        <v>122.91444375</v>
      </c>
      <c r="F108" s="98"/>
      <c r="G108" s="63"/>
    </row>
    <row r="109" spans="1:7" ht="15.6" customHeight="1" x14ac:dyDescent="0.25">
      <c r="A109" s="65"/>
      <c r="B109" s="89" t="s">
        <v>127</v>
      </c>
      <c r="C109" s="64"/>
      <c r="D109" s="64"/>
      <c r="E109" s="64"/>
      <c r="F109" s="64"/>
      <c r="G109" s="64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topLeftCell="A74" workbookViewId="0">
      <selection activeCell="B98" sqref="B98"/>
    </sheetView>
  </sheetViews>
  <sheetFormatPr baseColWidth="10" defaultColWidth="11.42578125" defaultRowHeight="15" x14ac:dyDescent="0.25"/>
  <cols>
    <col min="2" max="2" width="23.7109375" bestFit="1" customWidth="1"/>
  </cols>
  <sheetData>
    <row r="2" spans="2:4" ht="15.75" thickBot="1" x14ac:dyDescent="0.3"/>
    <row r="3" spans="2:4" ht="15.75" thickBot="1" x14ac:dyDescent="0.3">
      <c r="B3" s="124" t="s">
        <v>67</v>
      </c>
      <c r="C3" s="121"/>
      <c r="D3" s="101"/>
    </row>
    <row r="4" spans="2:4" x14ac:dyDescent="0.25">
      <c r="D4" s="101"/>
    </row>
    <row r="5" spans="2:4" x14ac:dyDescent="0.25">
      <c r="B5" s="48" t="s">
        <v>128</v>
      </c>
      <c r="C5" s="49" t="s">
        <v>80</v>
      </c>
      <c r="D5" s="101"/>
    </row>
    <row r="6" spans="2:4" x14ac:dyDescent="0.25">
      <c r="B6" s="48" t="s">
        <v>129</v>
      </c>
      <c r="C6" s="49" t="s">
        <v>80</v>
      </c>
      <c r="D6" s="101"/>
    </row>
    <row r="7" spans="2:4" x14ac:dyDescent="0.25">
      <c r="B7" s="48" t="s">
        <v>130</v>
      </c>
      <c r="C7" s="49" t="s">
        <v>80</v>
      </c>
      <c r="D7" s="101"/>
    </row>
    <row r="8" spans="2:4" x14ac:dyDescent="0.25">
      <c r="B8" s="48" t="s">
        <v>131</v>
      </c>
      <c r="C8" s="49" t="s">
        <v>132</v>
      </c>
      <c r="D8" s="101"/>
    </row>
    <row r="9" spans="2:4" x14ac:dyDescent="0.25">
      <c r="B9" s="48" t="s">
        <v>133</v>
      </c>
      <c r="C9" s="49" t="s">
        <v>80</v>
      </c>
      <c r="D9" s="101"/>
    </row>
    <row r="10" spans="2:4" x14ac:dyDescent="0.25">
      <c r="B10" s="48" t="s">
        <v>134</v>
      </c>
      <c r="C10" s="49" t="s">
        <v>80</v>
      </c>
      <c r="D10" s="101"/>
    </row>
    <row r="11" spans="2:4" x14ac:dyDescent="0.25">
      <c r="B11" s="48" t="s">
        <v>135</v>
      </c>
      <c r="C11" s="49" t="s">
        <v>80</v>
      </c>
      <c r="D11" s="101"/>
    </row>
    <row r="12" spans="2:4" x14ac:dyDescent="0.25">
      <c r="B12" s="48" t="s">
        <v>136</v>
      </c>
      <c r="C12" s="49" t="s">
        <v>80</v>
      </c>
      <c r="D12" s="101"/>
    </row>
    <row r="13" spans="2:4" x14ac:dyDescent="0.25">
      <c r="B13" s="48" t="s">
        <v>137</v>
      </c>
      <c r="C13" s="49" t="s">
        <v>80</v>
      </c>
      <c r="D13" s="101"/>
    </row>
    <row r="14" spans="2:4" x14ac:dyDescent="0.25">
      <c r="B14" s="48" t="s">
        <v>138</v>
      </c>
      <c r="C14" s="49" t="s">
        <v>132</v>
      </c>
      <c r="D14" s="101"/>
    </row>
    <row r="15" spans="2:4" x14ac:dyDescent="0.25">
      <c r="B15" s="48" t="s">
        <v>139</v>
      </c>
      <c r="C15" s="49" t="s">
        <v>140</v>
      </c>
      <c r="D15" s="101"/>
    </row>
    <row r="16" spans="2:4" x14ac:dyDescent="0.25">
      <c r="B16" s="48" t="s">
        <v>141</v>
      </c>
      <c r="C16" s="49" t="s">
        <v>140</v>
      </c>
      <c r="D16" s="101"/>
    </row>
    <row r="17" spans="2:4" x14ac:dyDescent="0.25">
      <c r="B17" s="48" t="s">
        <v>142</v>
      </c>
      <c r="C17" s="49" t="s">
        <v>140</v>
      </c>
      <c r="D17" s="101"/>
    </row>
    <row r="18" spans="2:4" x14ac:dyDescent="0.25">
      <c r="B18" s="48"/>
      <c r="C18" s="49"/>
      <c r="D18" s="101"/>
    </row>
    <row r="19" spans="2:4" x14ac:dyDescent="0.25">
      <c r="B19" s="48"/>
      <c r="C19" s="49"/>
      <c r="D19" s="101"/>
    </row>
    <row r="20" spans="2:4" x14ac:dyDescent="0.25">
      <c r="B20" s="48"/>
      <c r="C20" s="49"/>
      <c r="D20" s="101"/>
    </row>
    <row r="21" spans="2:4" x14ac:dyDescent="0.25">
      <c r="B21" s="48"/>
      <c r="C21" s="49"/>
      <c r="D21" s="101"/>
    </row>
    <row r="22" spans="2:4" x14ac:dyDescent="0.25">
      <c r="B22" s="48"/>
      <c r="C22" s="49"/>
      <c r="D22" s="101"/>
    </row>
    <row r="23" spans="2:4" x14ac:dyDescent="0.25">
      <c r="B23" s="48"/>
      <c r="C23" s="49"/>
      <c r="D23" s="101"/>
    </row>
    <row r="24" spans="2:4" x14ac:dyDescent="0.25">
      <c r="B24" s="48"/>
      <c r="C24" s="49"/>
      <c r="D24" s="101"/>
    </row>
    <row r="25" spans="2:4" ht="15.75" thickBot="1" x14ac:dyDescent="0.3">
      <c r="B25" s="122"/>
      <c r="C25" s="46"/>
      <c r="D25" s="101"/>
    </row>
    <row r="26" spans="2:4" ht="15.75" thickBot="1" x14ac:dyDescent="0.3">
      <c r="B26" s="124" t="s">
        <v>82</v>
      </c>
      <c r="C26" s="121"/>
      <c r="D26" s="101"/>
    </row>
    <row r="27" spans="2:4" x14ac:dyDescent="0.25">
      <c r="B27" s="125" t="s">
        <v>143</v>
      </c>
      <c r="C27" s="104" t="s">
        <v>72</v>
      </c>
      <c r="D27" s="105"/>
    </row>
    <row r="28" spans="2:4" x14ac:dyDescent="0.25">
      <c r="B28" s="108" t="s">
        <v>144</v>
      </c>
      <c r="C28" s="104" t="s">
        <v>72</v>
      </c>
      <c r="D28" s="105"/>
    </row>
    <row r="29" spans="2:4" x14ac:dyDescent="0.25">
      <c r="B29" s="108" t="s">
        <v>145</v>
      </c>
      <c r="C29" s="104" t="s">
        <v>72</v>
      </c>
      <c r="D29" s="105"/>
    </row>
    <row r="30" spans="2:4" x14ac:dyDescent="0.25">
      <c r="B30" s="108" t="s">
        <v>146</v>
      </c>
      <c r="C30" s="104" t="s">
        <v>72</v>
      </c>
      <c r="D30" s="105"/>
    </row>
    <row r="31" spans="2:4" x14ac:dyDescent="0.25">
      <c r="B31" s="108" t="s">
        <v>147</v>
      </c>
      <c r="C31" s="104" t="s">
        <v>72</v>
      </c>
      <c r="D31" s="105"/>
    </row>
    <row r="32" spans="2:4" x14ac:dyDescent="0.25">
      <c r="B32" s="108" t="s">
        <v>148</v>
      </c>
      <c r="C32" s="104" t="s">
        <v>72</v>
      </c>
      <c r="D32" s="105"/>
    </row>
    <row r="33" spans="2:4" x14ac:dyDescent="0.25">
      <c r="B33" s="108" t="s">
        <v>149</v>
      </c>
      <c r="C33" s="104" t="s">
        <v>72</v>
      </c>
      <c r="D33" s="105"/>
    </row>
    <row r="34" spans="2:4" x14ac:dyDescent="0.25">
      <c r="B34" s="108" t="s">
        <v>150</v>
      </c>
      <c r="C34" s="104" t="s">
        <v>72</v>
      </c>
      <c r="D34" s="105"/>
    </row>
    <row r="35" spans="2:4" x14ac:dyDescent="0.25">
      <c r="B35" s="108"/>
      <c r="C35" s="104"/>
      <c r="D35" s="105"/>
    </row>
    <row r="36" spans="2:4" x14ac:dyDescent="0.25">
      <c r="B36" s="108"/>
      <c r="C36" s="104"/>
      <c r="D36" s="105"/>
    </row>
    <row r="37" spans="2:4" x14ac:dyDescent="0.25">
      <c r="B37" s="108"/>
      <c r="C37" s="104"/>
      <c r="D37" s="105"/>
    </row>
    <row r="38" spans="2:4" x14ac:dyDescent="0.25">
      <c r="B38" s="108"/>
      <c r="C38" s="104"/>
      <c r="D38" s="105"/>
    </row>
    <row r="39" spans="2:4" x14ac:dyDescent="0.25">
      <c r="B39" s="108"/>
      <c r="C39" s="104"/>
      <c r="D39" s="105"/>
    </row>
    <row r="40" spans="2:4" x14ac:dyDescent="0.25">
      <c r="B40" s="108"/>
      <c r="C40" s="104"/>
      <c r="D40" s="105"/>
    </row>
    <row r="41" spans="2:4" x14ac:dyDescent="0.25">
      <c r="B41" s="48"/>
      <c r="C41" s="49"/>
      <c r="D41" s="101"/>
    </row>
    <row r="42" spans="2:4" x14ac:dyDescent="0.25">
      <c r="B42" s="48"/>
      <c r="C42" s="49"/>
      <c r="D42" s="101"/>
    </row>
    <row r="43" spans="2:4" x14ac:dyDescent="0.25">
      <c r="B43" s="48"/>
      <c r="C43" s="49"/>
      <c r="D43" s="101"/>
    </row>
    <row r="44" spans="2:4" x14ac:dyDescent="0.25">
      <c r="B44" s="48"/>
      <c r="C44" s="49"/>
      <c r="D44" s="101"/>
    </row>
    <row r="45" spans="2:4" x14ac:dyDescent="0.25">
      <c r="B45" s="157"/>
      <c r="C45" s="46"/>
      <c r="D45" s="101"/>
    </row>
    <row r="46" spans="2:4" ht="15.75" thickBot="1" x14ac:dyDescent="0.3">
      <c r="B46" s="122"/>
      <c r="C46" s="46"/>
      <c r="D46" s="101"/>
    </row>
    <row r="47" spans="2:4" ht="15.75" thickBot="1" x14ac:dyDescent="0.3">
      <c r="B47" s="124" t="s">
        <v>76</v>
      </c>
      <c r="C47" s="121"/>
      <c r="D47" s="101"/>
    </row>
    <row r="48" spans="2:4" x14ac:dyDescent="0.25">
      <c r="B48" s="123" t="s">
        <v>151</v>
      </c>
      <c r="C48" s="46" t="s">
        <v>72</v>
      </c>
      <c r="D48" s="106"/>
    </row>
    <row r="49" spans="2:4" x14ac:dyDescent="0.25">
      <c r="B49" s="157" t="s">
        <v>152</v>
      </c>
      <c r="C49" s="46" t="s">
        <v>78</v>
      </c>
      <c r="D49" s="106"/>
    </row>
    <row r="50" spans="2:4" x14ac:dyDescent="0.25">
      <c r="B50" s="157" t="s">
        <v>153</v>
      </c>
      <c r="C50" s="46" t="s">
        <v>80</v>
      </c>
      <c r="D50" s="101"/>
    </row>
    <row r="51" spans="2:4" x14ac:dyDescent="0.25">
      <c r="B51" s="103"/>
      <c r="C51" s="104"/>
      <c r="D51" s="105"/>
    </row>
    <row r="52" spans="2:4" x14ac:dyDescent="0.25">
      <c r="B52" s="103"/>
      <c r="C52" s="104"/>
      <c r="D52" s="105"/>
    </row>
    <row r="53" spans="2:4" x14ac:dyDescent="0.25">
      <c r="B53" s="103"/>
      <c r="C53" s="104"/>
      <c r="D53" s="105"/>
    </row>
    <row r="54" spans="2:4" x14ac:dyDescent="0.25">
      <c r="B54" s="103"/>
      <c r="C54" s="104"/>
      <c r="D54" s="105"/>
    </row>
    <row r="55" spans="2:4" x14ac:dyDescent="0.25">
      <c r="B55" s="103"/>
      <c r="C55" s="104"/>
      <c r="D55" s="105"/>
    </row>
    <row r="56" spans="2:4" x14ac:dyDescent="0.25">
      <c r="B56" s="50"/>
      <c r="C56" s="51"/>
      <c r="D56" s="102"/>
    </row>
  </sheetData>
  <sortState ref="B48:C56">
    <sortCondition ref="B4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C63140-222F-4F62-A915-E726A6D4FF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29F419-26D8-4258-96D9-A2B3D6E6A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C475ED-2A13-444F-9888-FF1075124713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c5dbce2d-49dc-4afe-a5b0-d7fb7a901161"/>
    <ds:schemaRef ds:uri="http://www.w3.org/XML/1998/namespace"/>
    <ds:schemaRef ds:uri="http://schemas.microsoft.com/sharepoint/v3"/>
    <ds:schemaRef ds:uri="http://schemas.openxmlformats.org/package/2006/metadata/core-properties"/>
    <ds:schemaRef ds:uri="1030f0af-99cb-42f1-88fc-acec733311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LECHUGA COSTINA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2021-04-06T15:30:21Z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