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Lentejas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3" i="1"/>
  <c r="G37" i="1"/>
  <c r="G36" i="1"/>
  <c r="G35" i="1"/>
  <c r="G25" i="1"/>
  <c r="G24" i="1"/>
  <c r="G23" i="1"/>
  <c r="G22" i="1"/>
  <c r="G21" i="1"/>
  <c r="G12" i="1"/>
  <c r="G50" i="1" l="1"/>
  <c r="G49" i="1"/>
  <c r="G47" i="1"/>
  <c r="C81" i="1" l="1"/>
  <c r="D78" i="1" s="1"/>
  <c r="G56" i="1"/>
  <c r="G61" i="1"/>
  <c r="D75" i="1" l="1"/>
  <c r="D79" i="1"/>
  <c r="D80" i="1"/>
  <c r="G26" i="1"/>
  <c r="D77" i="1"/>
  <c r="G51" i="1"/>
  <c r="G38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<sst xmlns="http://schemas.openxmlformats.org/spreadsheetml/2006/main" count="139" uniqueCount="102">
  <si>
    <t>RUBRO O CULTIVO</t>
  </si>
  <si>
    <t>LENTEJAS</t>
  </si>
  <si>
    <t>RENDIMIENTO (qqm/Há.)</t>
  </si>
  <si>
    <t>VARIEDAD</t>
  </si>
  <si>
    <t>SIN ESPECIFICAR</t>
  </si>
  <si>
    <t>FECHA ESTIMADA  PRECIO VENTA</t>
  </si>
  <si>
    <t>Marzo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</si>
  <si>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</si>
  <si>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</si>
  <si>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</si>
  <si>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</si>
  <si>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</si>
  <si>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</si>
  <si>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</si>
  <si>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</si>
  <si>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</si>
  <si>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VENTA LOCAL</t>
  </si>
  <si>
    <t>COMUNA/LOCALIDAD</t>
  </si>
  <si>
    <t>Todas</t>
  </si>
  <si>
    <t>FECHA DE COSECHA</t>
  </si>
  <si>
    <t>FEBRERO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</si>
  <si>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</si>
  <si>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</si>
  <si>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</si>
  <si>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</si>
  <si>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</si>
  <si>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</si>
  <si>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</si>
  <si>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</si>
  <si>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</si>
  <si>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</si>
  <si>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</si>
  <si>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</si>
  <si>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</si>
  <si>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ABRIL</t>
  </si>
  <si>
    <t>A. FERTILIZANTES</t>
  </si>
  <si>
    <t>ABRIL-MAYO</t>
  </si>
  <si>
    <t>SIEMBRA</t>
  </si>
  <si>
    <t>CONTROL MALEZA</t>
  </si>
  <si>
    <t>JULIO-AGOSTO</t>
  </si>
  <si>
    <t>COSECHA</t>
  </si>
  <si>
    <t>NOVIEMBRE-DIC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</si>
  <si>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</si>
  <si>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</si>
  <si>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</si>
  <si>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</si>
  <si>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</si>
  <si>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</si>
  <si>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</si>
  <si>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COSECHADORA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</si>
  <si>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</si>
  <si>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</si>
  <si>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</si>
  <si>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</si>
  <si>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</si>
  <si>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</si>
  <si>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</si>
  <si>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</si>
  <si>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</si>
  <si>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FERTILIZANTE</t>
  </si>
  <si>
    <t>SUPERFOSFATO TRIPLE</t>
  </si>
  <si>
    <t>MAYO</t>
  </si>
  <si>
    <t>FUNGICIDA</t>
  </si>
  <si>
    <t>fungicida</t>
  </si>
  <si>
    <t>mayo</t>
  </si>
  <si>
    <t>OTROS</t>
  </si>
  <si>
    <t>Hilos para coser sacos</t>
  </si>
  <si>
    <t>diciembre</t>
  </si>
  <si>
    <t>saco 25 kg</t>
  </si>
  <si>
    <t>Subtotal Insumos</t>
  </si>
  <si>
    <t>Item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</si>
  <si>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</si>
  <si>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</si>
  <si>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</si>
  <si>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</si>
  <si>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</si>
  <si>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</si>
  <si>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</si>
  <si>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</si>
  <si>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</si>
  <si>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</si>
  <si>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</si>
  <si>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</si>
  <si>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</si>
  <si>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</si>
  <si>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</si>
  <si>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</si>
  <si>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</si>
  <si>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</si>
  <si>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</si>
  <si>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</si>
  <si>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</si>
  <si>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</si>
  <si>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</si>
  <si>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</si>
  <si>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($/qqm)</t>
  </si>
  <si>
    <t>Rendimiento (qqm/ha)</t>
  </si>
  <si>
    <t>Costo unitario ($/qqm) (*)</t>
  </si>
  <si>
    <t>(*): Este valor representa el valor mìnimo de venta del producto</t>
  </si>
  <si>
    <t>Und.</t>
  </si>
  <si>
    <t>Gr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</si>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</sst>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_-;\-* #,##0_-;_-* &quot;-&quot;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  <numFmt numFmtId="169" formatCode="_-* #,##0_-;\-* #,##0_-;_-* &quot;-&quot;??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</font>
    <font>
      <sz val="7"/>
      <color rgb="FF000000"/>
      <name val="Helvetica Neue"/>
      <family val="2"/>
      <scheme val="minor"/>
    </font>
    <font>
      <sz val="7"/>
      <color theme="1"/>
      <name val="Calibri"/>
      <family val="2"/>
    </font>
    <font>
      <sz val="7"/>
      <name val="Calibri"/>
      <family val="2"/>
    </font>
    <font>
      <b/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i/>
      <sz val="9"/>
      <color indexed="9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4" fontId="1" fillId="0" borderId="20" applyFont="0" applyFill="0" applyBorder="0" applyAlignment="0" applyProtection="0"/>
    <xf numFmtId="0" fontId="17" fillId="0" borderId="20"/>
    <xf numFmtId="164" fontId="17" fillId="0" borderId="20" applyFont="0" applyFill="0" applyBorder="0" applyAlignment="0" applyProtection="0"/>
    <xf numFmtId="165" fontId="18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8" fillId="6" borderId="20" xfId="0" applyFont="1" applyFill="1" applyBorder="1" applyAlignment="1"/>
    <xf numFmtId="49" fontId="6" fillId="7" borderId="2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vertical="center"/>
    </xf>
    <xf numFmtId="166" fontId="1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6" fillId="7" borderId="31" xfId="0" applyNumberFormat="1" applyFont="1" applyFill="1" applyBorder="1" applyAlignment="1">
      <alignment vertical="center"/>
    </xf>
    <xf numFmtId="49" fontId="8" fillId="7" borderId="32" xfId="0" applyNumberFormat="1" applyFont="1" applyFill="1" applyBorder="1" applyAlignment="1"/>
    <xf numFmtId="49" fontId="6" fillId="2" borderId="33" xfId="0" applyNumberFormat="1" applyFont="1" applyFill="1" applyBorder="1" applyAlignment="1">
      <alignment vertical="center"/>
    </xf>
    <xf numFmtId="9" fontId="8" fillId="2" borderId="34" xfId="0" applyNumberFormat="1" applyFont="1" applyFill="1" applyBorder="1" applyAlignment="1"/>
    <xf numFmtId="49" fontId="6" fillId="7" borderId="35" xfId="0" applyNumberFormat="1" applyFont="1" applyFill="1" applyBorder="1" applyAlignment="1">
      <alignment vertical="center"/>
    </xf>
    <xf numFmtId="167" fontId="6" fillId="7" borderId="36" xfId="0" applyNumberFormat="1" applyFont="1" applyFill="1" applyBorder="1" applyAlignment="1">
      <alignment vertical="center"/>
    </xf>
    <xf numFmtId="9" fontId="6" fillId="7" borderId="37" xfId="0" applyNumberFormat="1" applyFont="1" applyFill="1" applyBorder="1" applyAlignment="1">
      <alignment vertical="center"/>
    </xf>
    <xf numFmtId="0" fontId="8" fillId="8" borderId="40" xfId="0" applyFont="1" applyFill="1" applyBorder="1" applyAlignment="1"/>
    <xf numFmtId="0" fontId="8" fillId="2" borderId="20" xfId="0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vertical="center"/>
    </xf>
    <xf numFmtId="49" fontId="6" fillId="2" borderId="41" xfId="0" applyNumberFormat="1" applyFont="1" applyFill="1" applyBorder="1" applyAlignment="1">
      <alignment vertical="center"/>
    </xf>
    <xf numFmtId="0" fontId="8" fillId="2" borderId="42" xfId="0" applyFont="1" applyFill="1" applyBorder="1" applyAlignment="1"/>
    <xf numFmtId="0" fontId="8" fillId="2" borderId="43" xfId="0" applyFont="1" applyFill="1" applyBorder="1" applyAlignment="1"/>
    <xf numFmtId="49" fontId="8" fillId="2" borderId="44" xfId="0" applyNumberFormat="1" applyFont="1" applyFill="1" applyBorder="1" applyAlignment="1">
      <alignment vertical="center"/>
    </xf>
    <xf numFmtId="0" fontId="8" fillId="2" borderId="45" xfId="0" applyFont="1" applyFill="1" applyBorder="1" applyAlignment="1"/>
    <xf numFmtId="49" fontId="8" fillId="2" borderId="46" xfId="0" applyNumberFormat="1" applyFont="1" applyFill="1" applyBorder="1" applyAlignment="1">
      <alignment vertical="center"/>
    </xf>
    <xf numFmtId="0" fontId="8" fillId="2" borderId="47" xfId="0" applyFont="1" applyFill="1" applyBorder="1" applyAlignment="1"/>
    <xf numFmtId="0" fontId="8" fillId="2" borderId="48" xfId="0" applyFont="1" applyFill="1" applyBorder="1" applyAlignment="1"/>
    <xf numFmtId="0" fontId="6" fillId="6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49" fontId="6" fillId="7" borderId="50" xfId="0" applyNumberFormat="1" applyFont="1" applyFill="1" applyBorder="1" applyAlignment="1">
      <alignment vertical="center"/>
    </xf>
    <xf numFmtId="0" fontId="6" fillId="7" borderId="51" xfId="0" applyNumberFormat="1" applyFont="1" applyFill="1" applyBorder="1" applyAlignment="1">
      <alignment vertical="center"/>
    </xf>
    <xf numFmtId="0" fontId="6" fillId="7" borderId="52" xfId="0" applyNumberFormat="1" applyFont="1" applyFill="1" applyBorder="1" applyAlignment="1">
      <alignment vertical="center"/>
    </xf>
    <xf numFmtId="167" fontId="6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20" xfId="0" applyFont="1" applyFill="1" applyBorder="1" applyAlignment="1">
      <alignment vertical="center"/>
    </xf>
    <xf numFmtId="0" fontId="14" fillId="0" borderId="20" xfId="0" applyFont="1" applyFill="1" applyBorder="1"/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right" vertical="center"/>
    </xf>
    <xf numFmtId="0" fontId="12" fillId="0" borderId="20" xfId="0" applyFont="1" applyFill="1" applyBorder="1"/>
    <xf numFmtId="0" fontId="12" fillId="0" borderId="20" xfId="0" applyFont="1" applyFill="1" applyBorder="1" applyAlignment="1">
      <alignment horizontal="center"/>
    </xf>
    <xf numFmtId="168" fontId="12" fillId="0" borderId="20" xfId="1" applyNumberFormat="1" applyFont="1" applyFill="1" applyBorder="1"/>
    <xf numFmtId="2" fontId="12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9" fontId="14" fillId="0" borderId="20" xfId="0" applyNumberFormat="1" applyFont="1" applyFill="1" applyBorder="1"/>
    <xf numFmtId="0" fontId="0" fillId="0" borderId="20" xfId="0" applyNumberFormat="1" applyFont="1" applyFill="1" applyBorder="1" applyAlignment="1"/>
    <xf numFmtId="0" fontId="16" fillId="0" borderId="20" xfId="0" applyFont="1" applyFill="1" applyBorder="1"/>
    <xf numFmtId="0" fontId="16" fillId="0" borderId="20" xfId="0" applyFont="1" applyFill="1" applyBorder="1" applyAlignment="1">
      <alignment horizontal="center"/>
    </xf>
    <xf numFmtId="168" fontId="16" fillId="0" borderId="20" xfId="1" applyNumberFormat="1" applyFont="1" applyFill="1" applyBorder="1"/>
    <xf numFmtId="3" fontId="15" fillId="0" borderId="20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right"/>
    </xf>
    <xf numFmtId="165" fontId="21" fillId="9" borderId="20" xfId="4" applyFont="1" applyFill="1" applyBorder="1"/>
    <xf numFmtId="14" fontId="23" fillId="2" borderId="7" xfId="0" applyNumberFormat="1" applyFont="1" applyFill="1" applyBorder="1" applyAlignment="1"/>
    <xf numFmtId="0" fontId="23" fillId="2" borderId="3" xfId="0" applyFont="1" applyFill="1" applyBorder="1" applyAlignment="1"/>
    <xf numFmtId="0" fontId="23" fillId="2" borderId="7" xfId="0" applyFont="1" applyFill="1" applyBorder="1" applyAlignment="1"/>
    <xf numFmtId="0" fontId="23" fillId="2" borderId="7" xfId="0" applyFont="1" applyFill="1" applyBorder="1" applyAlignment="1">
      <alignment horizontal="justify" wrapText="1"/>
    </xf>
    <xf numFmtId="0" fontId="23" fillId="2" borderId="9" xfId="0" applyFont="1" applyFill="1" applyBorder="1" applyAlignment="1"/>
    <xf numFmtId="0" fontId="23" fillId="2" borderId="10" xfId="0" applyFont="1" applyFill="1" applyBorder="1" applyAlignment="1">
      <alignment horizontal="left"/>
    </xf>
    <xf numFmtId="0" fontId="2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49" fontId="11" fillId="8" borderId="38" xfId="0" applyNumberFormat="1" applyFont="1" applyFill="1" applyBorder="1" applyAlignment="1">
      <alignment vertical="center"/>
    </xf>
    <xf numFmtId="0" fontId="6" fillId="8" borderId="39" xfId="0" applyFont="1" applyFill="1" applyBorder="1" applyAlignment="1">
      <alignment vertical="center"/>
    </xf>
    <xf numFmtId="49" fontId="27" fillId="3" borderId="5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0" fillId="2" borderId="56" xfId="0" applyFont="1" applyFill="1" applyBorder="1" applyAlignment="1"/>
    <xf numFmtId="0" fontId="23" fillId="2" borderId="57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horizontal="left" vertical="center" wrapText="1"/>
    </xf>
    <xf numFmtId="0" fontId="22" fillId="9" borderId="53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horizontal="left"/>
    </xf>
    <xf numFmtId="49" fontId="24" fillId="3" borderId="5" xfId="0" applyNumberFormat="1" applyFont="1" applyFill="1" applyBorder="1" applyAlignment="1">
      <alignment horizontal="left" wrapText="1"/>
    </xf>
    <xf numFmtId="0" fontId="24" fillId="4" borderId="5" xfId="0" applyFont="1" applyFill="1" applyBorder="1" applyAlignment="1">
      <alignment horizontal="left" wrapText="1"/>
    </xf>
    <xf numFmtId="3" fontId="25" fillId="9" borderId="53" xfId="0" applyNumberFormat="1" applyFont="1" applyFill="1" applyBorder="1" applyAlignment="1">
      <alignment horizontal="left"/>
    </xf>
    <xf numFmtId="49" fontId="23" fillId="2" borderId="55" xfId="0" applyNumberFormat="1" applyFont="1" applyFill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/>
    </xf>
    <xf numFmtId="49" fontId="23" fillId="2" borderId="5" xfId="0" applyNumberFormat="1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17" fontId="25" fillId="9" borderId="53" xfId="0" applyNumberFormat="1" applyFont="1" applyFill="1" applyBorder="1" applyAlignment="1">
      <alignment horizontal="left" vertical="center"/>
    </xf>
    <xf numFmtId="0" fontId="26" fillId="10" borderId="53" xfId="0" applyFont="1" applyFill="1" applyBorder="1" applyAlignment="1">
      <alignment horizontal="left" vertical="center"/>
    </xf>
    <xf numFmtId="49" fontId="23" fillId="2" borderId="5" xfId="0" applyNumberFormat="1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9" borderId="53" xfId="0" applyFont="1" applyFill="1" applyBorder="1" applyAlignment="1">
      <alignment horizontal="left"/>
    </xf>
    <xf numFmtId="0" fontId="25" fillId="9" borderId="53" xfId="0" applyFont="1" applyFill="1" applyBorder="1" applyAlignment="1">
      <alignment horizontal="left" vertical="center"/>
    </xf>
    <xf numFmtId="17" fontId="23" fillId="0" borderId="53" xfId="0" applyNumberFormat="1" applyFont="1" applyBorder="1" applyAlignment="1">
      <alignment horizontal="left"/>
    </xf>
    <xf numFmtId="49" fontId="23" fillId="2" borderId="5" xfId="0" applyNumberFormat="1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3" fontId="25" fillId="0" borderId="54" xfId="0" applyNumberFormat="1" applyFont="1" applyBorder="1" applyAlignment="1">
      <alignment horizontal="left"/>
    </xf>
    <xf numFmtId="165" fontId="28" fillId="0" borderId="53" xfId="4" applyFont="1" applyBorder="1" applyAlignment="1">
      <alignment horizontal="left"/>
    </xf>
    <xf numFmtId="49" fontId="24" fillId="3" borderId="5" xfId="0" applyNumberFormat="1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center"/>
    </xf>
    <xf numFmtId="3" fontId="24" fillId="3" borderId="5" xfId="0" applyNumberFormat="1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/>
    </xf>
    <xf numFmtId="3" fontId="23" fillId="2" borderId="10" xfId="0" applyNumberFormat="1" applyFont="1" applyFill="1" applyBorder="1" applyAlignment="1">
      <alignment horizontal="left"/>
    </xf>
    <xf numFmtId="49" fontId="2" fillId="5" borderId="13" xfId="0" applyNumberFormat="1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/>
    </xf>
    <xf numFmtId="49" fontId="24" fillId="3" borderId="13" xfId="0" applyNumberFormat="1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3" fontId="23" fillId="2" borderId="16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 wrapText="1"/>
    </xf>
    <xf numFmtId="3" fontId="25" fillId="0" borderId="53" xfId="0" applyNumberFormat="1" applyFont="1" applyBorder="1" applyAlignment="1">
      <alignment horizontal="left"/>
    </xf>
    <xf numFmtId="165" fontId="28" fillId="9" borderId="53" xfId="4" applyFont="1" applyFill="1" applyBorder="1" applyAlignment="1">
      <alignment horizontal="left"/>
    </xf>
    <xf numFmtId="3" fontId="24" fillId="3" borderId="13" xfId="0" applyNumberFormat="1" applyFont="1" applyFill="1" applyBorder="1" applyAlignment="1">
      <alignment horizontal="left" vertical="center"/>
    </xf>
    <xf numFmtId="3" fontId="23" fillId="0" borderId="53" xfId="0" applyNumberFormat="1" applyFont="1" applyBorder="1" applyAlignment="1">
      <alignment horizontal="left"/>
    </xf>
    <xf numFmtId="3" fontId="28" fillId="9" borderId="53" xfId="0" applyNumberFormat="1" applyFont="1" applyFill="1" applyBorder="1" applyAlignment="1">
      <alignment horizontal="left"/>
    </xf>
    <xf numFmtId="3" fontId="28" fillId="9" borderId="53" xfId="4" applyNumberFormat="1" applyFont="1" applyFill="1" applyBorder="1" applyAlignment="1">
      <alignment horizontal="left"/>
    </xf>
    <xf numFmtId="3" fontId="28" fillId="0" borderId="53" xfId="0" applyNumberFormat="1" applyFont="1" applyBorder="1" applyAlignment="1">
      <alignment horizontal="left"/>
    </xf>
    <xf numFmtId="49" fontId="24" fillId="3" borderId="17" xfId="0" applyNumberFormat="1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left" vertical="center"/>
    </xf>
    <xf numFmtId="3" fontId="24" fillId="3" borderId="17" xfId="0" applyNumberFormat="1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/>
    </xf>
    <xf numFmtId="3" fontId="23" fillId="2" borderId="23" xfId="0" applyNumberFormat="1" applyFont="1" applyFill="1" applyBorder="1" applyAlignment="1">
      <alignment horizontal="left"/>
    </xf>
    <xf numFmtId="49" fontId="2" fillId="5" borderId="24" xfId="0" applyNumberFormat="1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166" fontId="2" fillId="5" borderId="26" xfId="0" applyNumberFormat="1" applyFont="1" applyFill="1" applyBorder="1" applyAlignment="1">
      <alignment horizontal="left" vertical="center"/>
    </xf>
    <xf numFmtId="49" fontId="2" fillId="3" borderId="27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6" fontId="2" fillId="3" borderId="28" xfId="0" applyNumberFormat="1" applyFont="1" applyFill="1" applyBorder="1" applyAlignment="1">
      <alignment horizontal="left" vertical="center"/>
    </xf>
    <xf numFmtId="49" fontId="2" fillId="5" borderId="27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166" fontId="2" fillId="5" borderId="28" xfId="0" applyNumberFormat="1" applyFont="1" applyFill="1" applyBorder="1" applyAlignment="1">
      <alignment horizontal="left" vertical="center"/>
    </xf>
    <xf numFmtId="49" fontId="2" fillId="5" borderId="29" xfId="0" applyNumberFormat="1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166" fontId="2" fillId="5" borderId="30" xfId="0" applyNumberFormat="1" applyFont="1" applyFill="1" applyBorder="1" applyAlignment="1">
      <alignment horizontal="left" vertical="center"/>
    </xf>
    <xf numFmtId="165" fontId="16" fillId="0" borderId="20" xfId="0" applyNumberFormat="1" applyFont="1" applyFill="1" applyBorder="1"/>
    <xf numFmtId="3" fontId="24" fillId="3" borderId="13" xfId="0" applyNumberFormat="1" applyFont="1" applyFill="1" applyBorder="1" applyAlignment="1">
      <alignment horizontal="right" vertical="center"/>
    </xf>
  </cellXfs>
  <cellStyles count="5">
    <cellStyle name="Millares [0]" xfId="4" builtinId="6"/>
    <cellStyle name="Millares 2" xfId="3"/>
    <cellStyle name="Millares_Hoja1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B1" workbookViewId="0">
      <selection activeCell="E47" sqref="E4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.85546875" style="1" customWidth="1"/>
    <col min="7" max="7" width="15.7109375" style="1" customWidth="1"/>
    <col min="8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91"/>
      <c r="C8" s="3"/>
      <c r="D8" s="2"/>
      <c r="E8" s="3"/>
      <c r="F8" s="3"/>
      <c r="G8" s="3"/>
    </row>
    <row r="9" spans="1:14" ht="12" customHeight="1">
      <c r="A9" s="17"/>
      <c r="B9" s="93" t="s">
        <v>0</v>
      </c>
      <c r="C9" s="94" t="s">
        <v>1</v>
      </c>
      <c r="D9" s="95"/>
      <c r="E9" s="96" t="s">
        <v>2</v>
      </c>
      <c r="F9" s="97"/>
      <c r="G9" s="98">
        <v>9</v>
      </c>
    </row>
    <row r="10" spans="1:14" ht="38.25" customHeight="1">
      <c r="A10" s="17"/>
      <c r="B10" s="99" t="s">
        <v>3</v>
      </c>
      <c r="C10" s="100" t="s">
        <v>4</v>
      </c>
      <c r="D10" s="95"/>
      <c r="E10" s="101" t="s">
        <v>5</v>
      </c>
      <c r="F10" s="102"/>
      <c r="G10" s="103" t="s">
        <v>6</v>
      </c>
    </row>
    <row r="11" spans="1:14" ht="18" customHeight="1">
      <c r="A11" s="17"/>
      <c r="B11" s="99" t="s">
        <v>7</v>
      </c>
      <c r="C11" s="104" t="s">
        <v>8</v>
      </c>
      <c r="D11" s="95"/>
      <c r="E11" s="101" t="s">
        <v>9</v>
      </c>
      <c r="F11" s="102"/>
      <c r="G11" s="98">
        <v>160000</v>
      </c>
    </row>
    <row r="12" spans="1:14" ht="11.25" customHeight="1">
      <c r="A12" s="17"/>
      <c r="B12" s="99" t="s">
        <v>10</v>
      </c>
      <c r="C12" s="104" t="s">
        <v>11</v>
      </c>
      <c r="D12" s="95"/>
      <c r="E12" s="105" t="s">
        <v>12</v>
      </c>
      <c r="F12" s="106"/>
      <c r="G12" s="98">
        <f>G9*G11</f>
        <v>1440000</v>
      </c>
    </row>
    <row r="13" spans="1:14" ht="11.25" customHeight="1">
      <c r="A13" s="17"/>
      <c r="B13" s="99" t="s">
        <v>13</v>
      </c>
      <c r="C13" s="107" t="s">
        <v>14</v>
      </c>
      <c r="D13" s="95"/>
      <c r="E13" s="101" t="s">
        <v>15</v>
      </c>
      <c r="F13" s="102"/>
      <c r="G13" s="108" t="s">
        <v>16</v>
      </c>
    </row>
    <row r="14" spans="1:14" ht="13.5" customHeight="1">
      <c r="A14" s="17"/>
      <c r="B14" s="99" t="s">
        <v>17</v>
      </c>
      <c r="C14" s="107" t="s">
        <v>18</v>
      </c>
      <c r="D14" s="95"/>
      <c r="E14" s="101" t="s">
        <v>19</v>
      </c>
      <c r="F14" s="102"/>
      <c r="G14" s="103" t="s">
        <v>20</v>
      </c>
    </row>
    <row r="15" spans="1:14" ht="25.5" customHeight="1">
      <c r="A15" s="17"/>
      <c r="B15" s="99" t="s">
        <v>21</v>
      </c>
      <c r="C15" s="109">
        <v>44228</v>
      </c>
      <c r="D15" s="95"/>
      <c r="E15" s="110" t="s">
        <v>22</v>
      </c>
      <c r="F15" s="111"/>
      <c r="G15" s="83" t="s">
        <v>23</v>
      </c>
      <c r="I15" s="52"/>
      <c r="J15" s="50"/>
      <c r="K15" s="50"/>
      <c r="L15" s="50"/>
      <c r="M15" s="50"/>
      <c r="N15" s="51"/>
    </row>
    <row r="16" spans="1:14" ht="12" customHeight="1">
      <c r="A16" s="2"/>
      <c r="B16" s="92"/>
      <c r="C16" s="72"/>
      <c r="D16" s="73"/>
      <c r="E16" s="74"/>
      <c r="F16" s="74"/>
      <c r="G16" s="75"/>
      <c r="I16" s="53"/>
      <c r="J16" s="53"/>
      <c r="K16" s="53"/>
      <c r="L16" s="53"/>
      <c r="M16" s="53"/>
      <c r="N16" s="54"/>
    </row>
    <row r="17" spans="1:14" ht="12" customHeight="1">
      <c r="A17" s="5"/>
      <c r="B17" s="89" t="s">
        <v>24</v>
      </c>
      <c r="C17" s="90"/>
      <c r="D17" s="90"/>
      <c r="E17" s="90"/>
      <c r="F17" s="90"/>
      <c r="G17" s="90"/>
      <c r="I17" s="53"/>
      <c r="J17" s="53"/>
      <c r="K17" s="53"/>
      <c r="L17" s="53"/>
      <c r="M17" s="53"/>
      <c r="N17" s="54"/>
    </row>
    <row r="18" spans="1:14" ht="12" customHeight="1">
      <c r="A18" s="2"/>
      <c r="B18" s="76"/>
      <c r="C18" s="77"/>
      <c r="D18" s="77"/>
      <c r="E18" s="77"/>
      <c r="F18" s="78"/>
      <c r="G18" s="78"/>
      <c r="I18" s="53"/>
      <c r="J18" s="53"/>
      <c r="K18" s="53"/>
      <c r="L18" s="53"/>
      <c r="M18" s="53"/>
      <c r="N18" s="54"/>
    </row>
    <row r="19" spans="1:14" ht="12" customHeight="1">
      <c r="A19" s="4"/>
      <c r="B19" s="79" t="s">
        <v>25</v>
      </c>
      <c r="C19" s="80"/>
      <c r="D19" s="81"/>
      <c r="E19" s="81"/>
      <c r="F19" s="81"/>
      <c r="G19" s="81"/>
      <c r="I19" s="55"/>
      <c r="J19" s="56"/>
      <c r="K19" s="56"/>
      <c r="L19" s="55"/>
      <c r="M19" s="57"/>
      <c r="N19" s="57"/>
    </row>
    <row r="20" spans="1:14" ht="24" customHeight="1">
      <c r="A20" s="5"/>
      <c r="B20" s="82" t="s">
        <v>26</v>
      </c>
      <c r="C20" s="82" t="s">
        <v>27</v>
      </c>
      <c r="D20" s="82" t="s">
        <v>28</v>
      </c>
      <c r="E20" s="82" t="s">
        <v>29</v>
      </c>
      <c r="F20" s="82" t="s">
        <v>30</v>
      </c>
      <c r="G20" s="82" t="s">
        <v>31</v>
      </c>
      <c r="I20" s="55"/>
      <c r="J20" s="56"/>
      <c r="K20" s="58"/>
      <c r="L20" s="56"/>
      <c r="M20" s="57"/>
      <c r="N20" s="57"/>
    </row>
    <row r="21" spans="1:14" ht="12.75" customHeight="1">
      <c r="A21" s="5"/>
      <c r="B21" s="100" t="s">
        <v>32</v>
      </c>
      <c r="C21" s="100" t="s">
        <v>33</v>
      </c>
      <c r="D21" s="100">
        <v>2</v>
      </c>
      <c r="E21" s="100" t="s">
        <v>34</v>
      </c>
      <c r="F21" s="112">
        <v>14500</v>
      </c>
      <c r="G21" s="113">
        <f>F21*D21</f>
        <v>29000</v>
      </c>
      <c r="I21" s="55"/>
      <c r="J21" s="56"/>
      <c r="K21" s="58"/>
      <c r="L21" s="56"/>
      <c r="M21" s="57"/>
      <c r="N21" s="57"/>
    </row>
    <row r="22" spans="1:14" ht="12.75" customHeight="1">
      <c r="A22" s="5"/>
      <c r="B22" s="100" t="s">
        <v>35</v>
      </c>
      <c r="C22" s="100" t="s">
        <v>33</v>
      </c>
      <c r="D22" s="100">
        <v>0.5</v>
      </c>
      <c r="E22" s="100" t="s">
        <v>36</v>
      </c>
      <c r="F22" s="112">
        <v>14500</v>
      </c>
      <c r="G22" s="113">
        <f>F22*D22</f>
        <v>7250</v>
      </c>
      <c r="I22" s="55"/>
      <c r="J22" s="56"/>
      <c r="K22" s="58"/>
      <c r="L22" s="56"/>
      <c r="M22" s="57"/>
      <c r="N22" s="57"/>
    </row>
    <row r="23" spans="1:14" ht="12.75" customHeight="1">
      <c r="A23" s="5"/>
      <c r="B23" s="100" t="s">
        <v>37</v>
      </c>
      <c r="C23" s="100" t="s">
        <v>33</v>
      </c>
      <c r="D23" s="100">
        <v>2</v>
      </c>
      <c r="E23" s="100" t="s">
        <v>36</v>
      </c>
      <c r="F23" s="112">
        <v>14500</v>
      </c>
      <c r="G23" s="113">
        <f>F23*D23</f>
        <v>29000</v>
      </c>
      <c r="I23" s="55"/>
      <c r="J23" s="56"/>
      <c r="K23" s="58"/>
      <c r="L23" s="56"/>
      <c r="M23" s="57"/>
      <c r="N23" s="57"/>
    </row>
    <row r="24" spans="1:14" ht="12.75" customHeight="1">
      <c r="A24" s="5"/>
      <c r="B24" s="100" t="s">
        <v>38</v>
      </c>
      <c r="C24" s="100" t="s">
        <v>33</v>
      </c>
      <c r="D24" s="100">
        <v>2</v>
      </c>
      <c r="E24" s="100" t="s">
        <v>39</v>
      </c>
      <c r="F24" s="112">
        <v>14500</v>
      </c>
      <c r="G24" s="113">
        <f>F24*D24</f>
        <v>29000</v>
      </c>
      <c r="I24" s="55"/>
      <c r="J24" s="56"/>
      <c r="K24" s="58"/>
      <c r="L24" s="56"/>
      <c r="M24" s="57"/>
      <c r="N24" s="57"/>
    </row>
    <row r="25" spans="1:14" ht="12.75" customHeight="1">
      <c r="A25" s="5"/>
      <c r="B25" s="100" t="s">
        <v>40</v>
      </c>
      <c r="C25" s="100" t="s">
        <v>33</v>
      </c>
      <c r="D25" s="100">
        <v>4</v>
      </c>
      <c r="E25" s="100" t="s">
        <v>41</v>
      </c>
      <c r="F25" s="112">
        <v>14500</v>
      </c>
      <c r="G25" s="113">
        <f>F25*D25</f>
        <v>58000</v>
      </c>
      <c r="I25" s="55"/>
      <c r="J25" s="56"/>
      <c r="K25" s="58"/>
      <c r="L25" s="56"/>
      <c r="M25" s="57"/>
      <c r="N25" s="57"/>
    </row>
    <row r="26" spans="1:14" ht="12.75" customHeight="1">
      <c r="A26" s="5"/>
      <c r="B26" s="114" t="s">
        <v>42</v>
      </c>
      <c r="C26" s="115"/>
      <c r="D26" s="115"/>
      <c r="E26" s="115"/>
      <c r="F26" s="115"/>
      <c r="G26" s="116">
        <f>SUM(G21:G25)</f>
        <v>152250</v>
      </c>
    </row>
    <row r="27" spans="1:14" ht="12" customHeight="1">
      <c r="A27" s="2"/>
      <c r="B27" s="117"/>
      <c r="C27" s="77"/>
      <c r="D27" s="77"/>
      <c r="E27" s="77"/>
      <c r="F27" s="118"/>
      <c r="G27" s="118"/>
    </row>
    <row r="28" spans="1:14" ht="12" customHeight="1">
      <c r="A28" s="4"/>
      <c r="B28" s="119" t="s">
        <v>43</v>
      </c>
      <c r="C28" s="120"/>
      <c r="D28" s="121"/>
      <c r="E28" s="121"/>
      <c r="F28" s="121"/>
      <c r="G28" s="121"/>
    </row>
    <row r="29" spans="1:14" ht="24" customHeight="1">
      <c r="A29" s="4"/>
      <c r="B29" s="122" t="s">
        <v>26</v>
      </c>
      <c r="C29" s="123" t="s">
        <v>27</v>
      </c>
      <c r="D29" s="123" t="s">
        <v>28</v>
      </c>
      <c r="E29" s="122" t="s">
        <v>29</v>
      </c>
      <c r="F29" s="123" t="s">
        <v>30</v>
      </c>
      <c r="G29" s="122" t="s">
        <v>31</v>
      </c>
      <c r="I29" s="63"/>
      <c r="J29" s="63"/>
      <c r="K29" s="63"/>
      <c r="L29" s="63"/>
      <c r="M29" s="63"/>
      <c r="N29" s="63"/>
    </row>
    <row r="30" spans="1:14" ht="12" customHeight="1">
      <c r="A30" s="4"/>
      <c r="B30" s="124"/>
      <c r="C30" s="124"/>
      <c r="D30" s="124"/>
      <c r="E30" s="124"/>
      <c r="F30" s="124"/>
      <c r="G30" s="124"/>
      <c r="I30" s="52"/>
      <c r="J30" s="61"/>
      <c r="K30" s="61"/>
      <c r="L30" s="61"/>
      <c r="M30" s="50"/>
      <c r="N30" s="62"/>
    </row>
    <row r="31" spans="1:14" ht="12" customHeight="1">
      <c r="A31" s="4"/>
      <c r="B31" s="125" t="s">
        <v>44</v>
      </c>
      <c r="C31" s="126"/>
      <c r="D31" s="126"/>
      <c r="E31" s="126"/>
      <c r="F31" s="126"/>
      <c r="G31" s="126"/>
      <c r="I31" s="53"/>
      <c r="J31" s="53"/>
      <c r="K31" s="53"/>
      <c r="L31" s="53"/>
      <c r="M31" s="53"/>
      <c r="N31" s="54"/>
    </row>
    <row r="32" spans="1:14" ht="12" customHeight="1">
      <c r="A32" s="2"/>
      <c r="B32" s="127"/>
      <c r="C32" s="128"/>
      <c r="D32" s="128"/>
      <c r="E32" s="128"/>
      <c r="F32" s="129"/>
      <c r="G32" s="129"/>
      <c r="I32" s="64"/>
      <c r="J32" s="65"/>
      <c r="K32" s="56"/>
      <c r="L32" s="55"/>
      <c r="M32" s="57"/>
      <c r="N32" s="66"/>
    </row>
    <row r="33" spans="1:14" ht="12" customHeight="1">
      <c r="A33" s="4"/>
      <c r="B33" s="119" t="s">
        <v>45</v>
      </c>
      <c r="C33" s="120"/>
      <c r="D33" s="121"/>
      <c r="E33" s="121"/>
      <c r="F33" s="121"/>
      <c r="G33" s="121"/>
      <c r="I33" s="55"/>
      <c r="J33" s="56"/>
      <c r="K33" s="58"/>
      <c r="L33" s="56"/>
      <c r="M33" s="57"/>
      <c r="N33" s="57"/>
    </row>
    <row r="34" spans="1:14" ht="24" customHeight="1">
      <c r="A34" s="4"/>
      <c r="B34" s="130" t="s">
        <v>26</v>
      </c>
      <c r="C34" s="130" t="s">
        <v>27</v>
      </c>
      <c r="D34" s="130" t="s">
        <v>28</v>
      </c>
      <c r="E34" s="130" t="s">
        <v>29</v>
      </c>
      <c r="F34" s="131" t="s">
        <v>30</v>
      </c>
      <c r="G34" s="130" t="s">
        <v>31</v>
      </c>
      <c r="I34" s="55"/>
      <c r="J34" s="56"/>
      <c r="K34" s="58"/>
      <c r="L34" s="56"/>
      <c r="M34" s="57"/>
      <c r="N34" s="57"/>
    </row>
    <row r="35" spans="1:14" ht="12.75" customHeight="1">
      <c r="A35" s="5"/>
      <c r="B35" s="83" t="s">
        <v>46</v>
      </c>
      <c r="C35" s="83" t="s">
        <v>47</v>
      </c>
      <c r="D35" s="83">
        <v>0.125</v>
      </c>
      <c r="E35" s="83" t="s">
        <v>36</v>
      </c>
      <c r="F35" s="132">
        <v>160000</v>
      </c>
      <c r="G35" s="133">
        <f>D35*F35</f>
        <v>20000</v>
      </c>
      <c r="I35" s="156"/>
      <c r="J35" s="56"/>
      <c r="K35" s="58"/>
      <c r="L35" s="56"/>
      <c r="M35" s="57"/>
      <c r="N35" s="57"/>
    </row>
    <row r="36" spans="1:14" ht="12.75" customHeight="1">
      <c r="A36" s="5"/>
      <c r="B36" s="83" t="s">
        <v>48</v>
      </c>
      <c r="C36" s="83" t="s">
        <v>47</v>
      </c>
      <c r="D36" s="83">
        <v>0.25</v>
      </c>
      <c r="E36" s="83" t="s">
        <v>36</v>
      </c>
      <c r="F36" s="132">
        <v>160000</v>
      </c>
      <c r="G36" s="133">
        <f>D36*F36</f>
        <v>40000</v>
      </c>
      <c r="I36" s="156"/>
      <c r="J36" s="56"/>
      <c r="K36" s="58"/>
      <c r="L36" s="56"/>
      <c r="M36" s="57"/>
      <c r="N36" s="57"/>
    </row>
    <row r="37" spans="1:14" ht="12.75" customHeight="1">
      <c r="A37" s="5"/>
      <c r="B37" s="83" t="s">
        <v>49</v>
      </c>
      <c r="C37" s="83" t="s">
        <v>47</v>
      </c>
      <c r="D37" s="83">
        <v>0.5</v>
      </c>
      <c r="E37" s="83" t="s">
        <v>50</v>
      </c>
      <c r="F37" s="132">
        <v>440000</v>
      </c>
      <c r="G37" s="133">
        <f>D37*F37</f>
        <v>220000</v>
      </c>
      <c r="I37" s="156"/>
      <c r="J37" s="56"/>
      <c r="K37" s="58"/>
      <c r="L37" s="56"/>
      <c r="M37" s="57"/>
      <c r="N37" s="57"/>
    </row>
    <row r="38" spans="1:14" ht="12.75" customHeight="1">
      <c r="A38" s="4"/>
      <c r="B38" s="125" t="s">
        <v>51</v>
      </c>
      <c r="C38" s="126"/>
      <c r="D38" s="126"/>
      <c r="E38" s="126"/>
      <c r="F38" s="126"/>
      <c r="G38" s="157">
        <f>SUM(G35:G37)</f>
        <v>280000</v>
      </c>
      <c r="I38" s="55"/>
      <c r="J38" s="56"/>
      <c r="K38" s="58"/>
      <c r="L38" s="56"/>
      <c r="M38" s="57"/>
      <c r="N38" s="57"/>
    </row>
    <row r="39" spans="1:14" ht="12" customHeight="1">
      <c r="A39" s="2"/>
      <c r="B39" s="127"/>
      <c r="C39" s="128"/>
      <c r="D39" s="128"/>
      <c r="E39" s="128"/>
      <c r="F39" s="129"/>
      <c r="G39" s="129"/>
      <c r="I39" s="55"/>
      <c r="J39" s="56"/>
      <c r="K39" s="58"/>
      <c r="L39" s="56"/>
      <c r="M39" s="57"/>
      <c r="N39" s="57"/>
    </row>
    <row r="40" spans="1:14" ht="12" customHeight="1">
      <c r="A40" s="4"/>
      <c r="B40" s="119" t="s">
        <v>52</v>
      </c>
      <c r="C40" s="120"/>
      <c r="D40" s="121"/>
      <c r="E40" s="121"/>
      <c r="F40" s="121"/>
      <c r="G40" s="121"/>
      <c r="I40" s="59"/>
      <c r="J40" s="60"/>
      <c r="K40" s="60"/>
      <c r="L40" s="60"/>
      <c r="M40" s="59"/>
      <c r="N40" s="67"/>
    </row>
    <row r="41" spans="1:14" ht="24" customHeight="1">
      <c r="A41" s="4"/>
      <c r="B41" s="131" t="s">
        <v>53</v>
      </c>
      <c r="C41" s="131" t="s">
        <v>54</v>
      </c>
      <c r="D41" s="131" t="s">
        <v>55</v>
      </c>
      <c r="E41" s="131" t="s">
        <v>29</v>
      </c>
      <c r="F41" s="131" t="s">
        <v>30</v>
      </c>
      <c r="G41" s="131" t="s">
        <v>31</v>
      </c>
      <c r="K41" s="49"/>
    </row>
    <row r="42" spans="1:14" ht="12.75" customHeight="1">
      <c r="A42" s="5"/>
      <c r="B42" s="84" t="s">
        <v>56</v>
      </c>
      <c r="C42" s="85"/>
      <c r="D42" s="85"/>
      <c r="E42" s="85"/>
      <c r="F42" s="135"/>
      <c r="G42" s="136"/>
    </row>
    <row r="43" spans="1:14" ht="12.75" customHeight="1">
      <c r="A43" s="5"/>
      <c r="B43" s="100" t="s">
        <v>57</v>
      </c>
      <c r="C43" s="100" t="s">
        <v>58</v>
      </c>
      <c r="D43" s="100">
        <v>100</v>
      </c>
      <c r="E43" s="100" t="s">
        <v>34</v>
      </c>
      <c r="F43" s="112">
        <v>3000</v>
      </c>
      <c r="G43" s="137">
        <f>F43*D43</f>
        <v>300000</v>
      </c>
    </row>
    <row r="44" spans="1:14" ht="12.75" customHeight="1">
      <c r="A44" s="5"/>
      <c r="B44" s="84" t="s">
        <v>59</v>
      </c>
      <c r="C44" s="85"/>
      <c r="D44" s="85"/>
      <c r="E44" s="85"/>
      <c r="F44" s="135"/>
      <c r="G44" s="136"/>
      <c r="I44" s="68"/>
      <c r="J44" s="69"/>
      <c r="K44" s="69"/>
      <c r="L44" s="69"/>
      <c r="M44" s="70"/>
      <c r="N44" s="71"/>
    </row>
    <row r="45" spans="1:14" ht="12.75" customHeight="1">
      <c r="A45" s="5"/>
      <c r="B45" s="100" t="s">
        <v>60</v>
      </c>
      <c r="C45" s="100" t="s">
        <v>58</v>
      </c>
      <c r="D45" s="100">
        <v>200</v>
      </c>
      <c r="E45" s="100" t="s">
        <v>61</v>
      </c>
      <c r="F45" s="112">
        <v>414</v>
      </c>
      <c r="G45" s="137">
        <f>F45*D45</f>
        <v>82800</v>
      </c>
      <c r="I45" s="68"/>
      <c r="J45" s="69"/>
      <c r="K45" s="69"/>
      <c r="L45" s="69"/>
      <c r="M45" s="70"/>
      <c r="N45" s="71"/>
    </row>
    <row r="46" spans="1:14" ht="12.75" customHeight="1">
      <c r="A46" s="5"/>
      <c r="B46" s="84" t="s">
        <v>62</v>
      </c>
      <c r="C46" s="85"/>
      <c r="D46" s="85"/>
      <c r="E46" s="85"/>
      <c r="F46" s="135"/>
      <c r="G46" s="136"/>
      <c r="I46" s="68"/>
      <c r="J46" s="69"/>
      <c r="K46" s="69"/>
      <c r="L46" s="69"/>
      <c r="M46" s="70"/>
      <c r="N46" s="71"/>
    </row>
    <row r="47" spans="1:14" ht="12.75" customHeight="1">
      <c r="A47" s="5"/>
      <c r="B47" s="85" t="s">
        <v>63</v>
      </c>
      <c r="C47" s="85" t="s">
        <v>100</v>
      </c>
      <c r="D47" s="85">
        <v>100</v>
      </c>
      <c r="E47" s="85" t="s">
        <v>64</v>
      </c>
      <c r="F47" s="135">
        <v>12.100000000000001</v>
      </c>
      <c r="G47" s="136">
        <f>F47*D47</f>
        <v>1210.0000000000002</v>
      </c>
      <c r="K47" s="49"/>
    </row>
    <row r="48" spans="1:14" ht="12.75" customHeight="1">
      <c r="A48" s="5"/>
      <c r="B48" s="84" t="s">
        <v>65</v>
      </c>
      <c r="C48" s="85"/>
      <c r="D48" s="85"/>
      <c r="E48" s="85"/>
      <c r="F48" s="135"/>
      <c r="G48" s="136"/>
      <c r="K48" s="49"/>
    </row>
    <row r="49" spans="1:11" ht="12.75" customHeight="1">
      <c r="A49" s="5"/>
      <c r="B49" s="85" t="s">
        <v>66</v>
      </c>
      <c r="C49" s="85" t="s">
        <v>101</v>
      </c>
      <c r="D49" s="85">
        <v>2</v>
      </c>
      <c r="E49" s="85" t="s">
        <v>67</v>
      </c>
      <c r="F49" s="135">
        <v>2862.2000000000003</v>
      </c>
      <c r="G49" s="136">
        <f>F49*D49</f>
        <v>5724.4000000000005</v>
      </c>
      <c r="K49" s="49"/>
    </row>
    <row r="50" spans="1:11" ht="12.75" customHeight="1">
      <c r="A50" s="5"/>
      <c r="B50" s="85" t="s">
        <v>68</v>
      </c>
      <c r="C50" s="85" t="s">
        <v>101</v>
      </c>
      <c r="D50" s="85">
        <v>36</v>
      </c>
      <c r="E50" s="85" t="s">
        <v>67</v>
      </c>
      <c r="F50" s="135">
        <v>228.8</v>
      </c>
      <c r="G50" s="136">
        <f>F50*D50</f>
        <v>8236.8000000000011</v>
      </c>
      <c r="K50" s="49"/>
    </row>
    <row r="51" spans="1:11" ht="13.5" customHeight="1">
      <c r="A51" s="4"/>
      <c r="B51" s="125" t="s">
        <v>69</v>
      </c>
      <c r="C51" s="126"/>
      <c r="D51" s="126"/>
      <c r="E51" s="126"/>
      <c r="F51" s="126"/>
      <c r="G51" s="134">
        <f>SUM(G42:G50)</f>
        <v>397971.20000000001</v>
      </c>
    </row>
    <row r="52" spans="1:11" ht="12" customHeight="1">
      <c r="A52" s="2"/>
      <c r="B52" s="127"/>
      <c r="C52" s="128"/>
      <c r="D52" s="128"/>
      <c r="E52" s="128"/>
      <c r="F52" s="129"/>
      <c r="G52" s="129"/>
    </row>
    <row r="53" spans="1:11" ht="12" customHeight="1">
      <c r="A53" s="4"/>
      <c r="B53" s="119" t="s">
        <v>65</v>
      </c>
      <c r="C53" s="120"/>
      <c r="D53" s="121"/>
      <c r="E53" s="121"/>
      <c r="F53" s="121"/>
      <c r="G53" s="121"/>
    </row>
    <row r="54" spans="1:11" ht="24" customHeight="1">
      <c r="A54" s="4"/>
      <c r="B54" s="130" t="s">
        <v>70</v>
      </c>
      <c r="C54" s="131" t="s">
        <v>54</v>
      </c>
      <c r="D54" s="131" t="s">
        <v>55</v>
      </c>
      <c r="E54" s="130" t="s">
        <v>29</v>
      </c>
      <c r="F54" s="131" t="s">
        <v>30</v>
      </c>
      <c r="G54" s="130" t="s">
        <v>31</v>
      </c>
    </row>
    <row r="55" spans="1:11" ht="12.75" customHeight="1">
      <c r="A55" s="5"/>
      <c r="B55" s="86" t="s">
        <v>71</v>
      </c>
      <c r="C55" s="86" t="s">
        <v>99</v>
      </c>
      <c r="D55" s="86">
        <v>1</v>
      </c>
      <c r="E55" s="83" t="s">
        <v>50</v>
      </c>
      <c r="F55" s="138">
        <v>55000.000000000007</v>
      </c>
      <c r="G55" s="132">
        <v>55000</v>
      </c>
    </row>
    <row r="56" spans="1:11" ht="13.5" customHeight="1">
      <c r="A56" s="4"/>
      <c r="B56" s="139" t="s">
        <v>72</v>
      </c>
      <c r="C56" s="140"/>
      <c r="D56" s="140"/>
      <c r="E56" s="140"/>
      <c r="F56" s="140"/>
      <c r="G56" s="141">
        <f>SUM(G55)</f>
        <v>55000</v>
      </c>
    </row>
    <row r="57" spans="1:11" ht="12" customHeight="1">
      <c r="A57" s="2"/>
      <c r="B57" s="142"/>
      <c r="C57" s="142"/>
      <c r="D57" s="142"/>
      <c r="E57" s="142"/>
      <c r="F57" s="143"/>
      <c r="G57" s="143"/>
    </row>
    <row r="58" spans="1:11" ht="12" customHeight="1">
      <c r="A58" s="17"/>
      <c r="B58" s="144" t="s">
        <v>73</v>
      </c>
      <c r="C58" s="145"/>
      <c r="D58" s="145"/>
      <c r="E58" s="145"/>
      <c r="F58" s="145"/>
      <c r="G58" s="146">
        <f>G26+G38+G51+G56</f>
        <v>885221.2</v>
      </c>
    </row>
    <row r="59" spans="1:11" ht="12" customHeight="1">
      <c r="A59" s="17"/>
      <c r="B59" s="147" t="s">
        <v>74</v>
      </c>
      <c r="C59" s="148"/>
      <c r="D59" s="148"/>
      <c r="E59" s="148"/>
      <c r="F59" s="148"/>
      <c r="G59" s="149">
        <f>G58*0.05</f>
        <v>44261.06</v>
      </c>
    </row>
    <row r="60" spans="1:11" ht="12" customHeight="1">
      <c r="A60" s="17"/>
      <c r="B60" s="150" t="s">
        <v>75</v>
      </c>
      <c r="C60" s="151"/>
      <c r="D60" s="151"/>
      <c r="E60" s="151"/>
      <c r="F60" s="151"/>
      <c r="G60" s="152">
        <f>G59+G58</f>
        <v>929482.26</v>
      </c>
    </row>
    <row r="61" spans="1:11" ht="12" customHeight="1">
      <c r="A61" s="17"/>
      <c r="B61" s="147" t="s">
        <v>76</v>
      </c>
      <c r="C61" s="148"/>
      <c r="D61" s="148"/>
      <c r="E61" s="148"/>
      <c r="F61" s="148"/>
      <c r="G61" s="149">
        <f>G12</f>
        <v>1440000</v>
      </c>
    </row>
    <row r="62" spans="1:11" ht="12" customHeight="1">
      <c r="A62" s="17"/>
      <c r="B62" s="153" t="s">
        <v>77</v>
      </c>
      <c r="C62" s="154"/>
      <c r="D62" s="154"/>
      <c r="E62" s="154"/>
      <c r="F62" s="154"/>
      <c r="G62" s="155">
        <f>G61-G60</f>
        <v>510517.74</v>
      </c>
    </row>
    <row r="63" spans="1:11" ht="12" customHeight="1">
      <c r="A63" s="17"/>
      <c r="B63" s="18" t="s">
        <v>78</v>
      </c>
      <c r="C63" s="19"/>
      <c r="D63" s="19"/>
      <c r="E63" s="19"/>
      <c r="F63" s="19"/>
      <c r="G63" s="14"/>
    </row>
    <row r="64" spans="1:11" ht="12.75" customHeight="1" thickBot="1">
      <c r="A64" s="17"/>
      <c r="B64" s="20"/>
      <c r="C64" s="19"/>
      <c r="D64" s="19"/>
      <c r="E64" s="19"/>
      <c r="F64" s="19"/>
      <c r="G64" s="14"/>
    </row>
    <row r="65" spans="1:7" ht="12" customHeight="1">
      <c r="A65" s="17"/>
      <c r="B65" s="32" t="s">
        <v>79</v>
      </c>
      <c r="C65" s="33"/>
      <c r="D65" s="33"/>
      <c r="E65" s="33"/>
      <c r="F65" s="34"/>
      <c r="G65" s="14"/>
    </row>
    <row r="66" spans="1:7" ht="12" customHeight="1">
      <c r="A66" s="17"/>
      <c r="B66" s="35" t="s">
        <v>80</v>
      </c>
      <c r="C66" s="16"/>
      <c r="D66" s="16"/>
      <c r="E66" s="16"/>
      <c r="F66" s="36"/>
      <c r="G66" s="14"/>
    </row>
    <row r="67" spans="1:7" ht="12" customHeight="1">
      <c r="A67" s="17"/>
      <c r="B67" s="35" t="s">
        <v>81</v>
      </c>
      <c r="C67" s="16"/>
      <c r="D67" s="16"/>
      <c r="E67" s="16"/>
      <c r="F67" s="36"/>
      <c r="G67" s="14"/>
    </row>
    <row r="68" spans="1:7" ht="12" customHeight="1">
      <c r="A68" s="17"/>
      <c r="B68" s="35" t="s">
        <v>82</v>
      </c>
      <c r="C68" s="16"/>
      <c r="D68" s="16"/>
      <c r="E68" s="16"/>
      <c r="F68" s="36"/>
      <c r="G68" s="14"/>
    </row>
    <row r="69" spans="1:7" ht="12" customHeight="1">
      <c r="A69" s="17"/>
      <c r="B69" s="35" t="s">
        <v>83</v>
      </c>
      <c r="C69" s="16"/>
      <c r="D69" s="16"/>
      <c r="E69" s="16"/>
      <c r="F69" s="36"/>
      <c r="G69" s="14"/>
    </row>
    <row r="70" spans="1:7" ht="12" customHeight="1">
      <c r="A70" s="17"/>
      <c r="B70" s="35" t="s">
        <v>84</v>
      </c>
      <c r="C70" s="16"/>
      <c r="D70" s="16"/>
      <c r="E70" s="16"/>
      <c r="F70" s="36"/>
      <c r="G70" s="14"/>
    </row>
    <row r="71" spans="1:7" ht="12.75" customHeight="1" thickBot="1">
      <c r="A71" s="17"/>
      <c r="B71" s="37" t="s">
        <v>85</v>
      </c>
      <c r="C71" s="38"/>
      <c r="D71" s="38"/>
      <c r="E71" s="38"/>
      <c r="F71" s="39"/>
      <c r="G71" s="14"/>
    </row>
    <row r="72" spans="1:7" ht="12.75" customHeight="1">
      <c r="A72" s="17"/>
      <c r="B72" s="30"/>
      <c r="C72" s="16"/>
      <c r="D72" s="16"/>
      <c r="E72" s="16"/>
      <c r="F72" s="16"/>
      <c r="G72" s="14"/>
    </row>
    <row r="73" spans="1:7" ht="15" customHeight="1" thickBot="1">
      <c r="A73" s="17"/>
      <c r="B73" s="87" t="s">
        <v>86</v>
      </c>
      <c r="C73" s="88"/>
      <c r="D73" s="29"/>
      <c r="E73" s="7"/>
      <c r="F73" s="7"/>
      <c r="G73" s="14"/>
    </row>
    <row r="74" spans="1:7" ht="12" customHeight="1">
      <c r="A74" s="17"/>
      <c r="B74" s="22" t="s">
        <v>70</v>
      </c>
      <c r="C74" s="8" t="s">
        <v>87</v>
      </c>
      <c r="D74" s="23" t="s">
        <v>88</v>
      </c>
      <c r="E74" s="7"/>
      <c r="G74" s="14">
        <v>152</v>
      </c>
    </row>
    <row r="75" spans="1:7" ht="12" customHeight="1">
      <c r="A75" s="17"/>
      <c r="B75" s="24" t="s">
        <v>89</v>
      </c>
      <c r="C75" s="9">
        <v>152250</v>
      </c>
      <c r="D75" s="25">
        <f>(C75/C81)</f>
        <v>0.16380091276646563</v>
      </c>
      <c r="E75" s="7"/>
      <c r="G75" s="14"/>
    </row>
    <row r="76" spans="1:7" ht="12" customHeight="1">
      <c r="A76" s="17"/>
      <c r="B76" s="24" t="s">
        <v>90</v>
      </c>
      <c r="C76" s="10">
        <v>0</v>
      </c>
      <c r="D76" s="25">
        <v>0</v>
      </c>
      <c r="E76" s="7"/>
      <c r="G76" s="14"/>
    </row>
    <row r="77" spans="1:7" ht="12" customHeight="1">
      <c r="A77" s="17"/>
      <c r="B77" s="24" t="s">
        <v>91</v>
      </c>
      <c r="C77" s="9">
        <v>280000</v>
      </c>
      <c r="D77" s="25">
        <f>(C77/C81)</f>
        <v>0.30124305796131606</v>
      </c>
      <c r="E77" s="7"/>
      <c r="G77" s="14"/>
    </row>
    <row r="78" spans="1:7" ht="12" customHeight="1">
      <c r="A78" s="17"/>
      <c r="B78" s="24" t="s">
        <v>53</v>
      </c>
      <c r="C78" s="9">
        <v>397971</v>
      </c>
      <c r="D78" s="25">
        <f>(C78/C81)</f>
        <v>0.42816428935686757</v>
      </c>
      <c r="E78" s="7"/>
      <c r="G78" s="14"/>
    </row>
    <row r="79" spans="1:7" ht="12" customHeight="1">
      <c r="A79" s="17"/>
      <c r="B79" s="24" t="s">
        <v>92</v>
      </c>
      <c r="C79" s="11">
        <v>55000</v>
      </c>
      <c r="D79" s="25">
        <f>(C79/C81)</f>
        <v>5.9172743528115662E-2</v>
      </c>
      <c r="E79" s="13"/>
      <c r="G79" s="14"/>
    </row>
    <row r="80" spans="1:7" ht="12" customHeight="1">
      <c r="A80" s="17"/>
      <c r="B80" s="24" t="s">
        <v>93</v>
      </c>
      <c r="C80" s="11">
        <v>44261</v>
      </c>
      <c r="D80" s="25">
        <f>(C80/C81)</f>
        <v>4.7618996387235039E-2</v>
      </c>
      <c r="E80" s="13"/>
      <c r="G80" s="14"/>
    </row>
    <row r="81" spans="1:7" ht="12.75" customHeight="1" thickBot="1">
      <c r="A81" s="17"/>
      <c r="B81" s="26" t="s">
        <v>94</v>
      </c>
      <c r="C81" s="27">
        <f>SUM(C75:C80)</f>
        <v>929482</v>
      </c>
      <c r="D81" s="28">
        <f>SUM(D75:D80)</f>
        <v>0.99999999999999989</v>
      </c>
      <c r="E81" s="13"/>
      <c r="F81" s="13"/>
      <c r="G81" s="14"/>
    </row>
    <row r="82" spans="1:7" ht="12" customHeight="1">
      <c r="A82" s="17"/>
      <c r="B82" s="20"/>
      <c r="C82" s="19"/>
      <c r="D82" s="19"/>
      <c r="E82" s="19"/>
      <c r="F82" s="19"/>
      <c r="G82" s="14"/>
    </row>
    <row r="83" spans="1:7" ht="12.75" customHeight="1">
      <c r="A83" s="17"/>
      <c r="B83" s="21"/>
      <c r="C83" s="19"/>
      <c r="D83" s="19"/>
      <c r="E83" s="19"/>
      <c r="F83" s="19"/>
      <c r="G83" s="14"/>
    </row>
    <row r="84" spans="1:7" ht="12" customHeight="1" thickBot="1">
      <c r="A84" s="6"/>
      <c r="B84" s="41"/>
      <c r="C84" s="42" t="s">
        <v>95</v>
      </c>
      <c r="D84" s="43"/>
      <c r="E84" s="44"/>
      <c r="F84" s="12"/>
      <c r="G84" s="14"/>
    </row>
    <row r="85" spans="1:7" ht="12" customHeight="1">
      <c r="A85" s="17"/>
      <c r="B85" s="45" t="s">
        <v>96</v>
      </c>
      <c r="C85" s="46">
        <v>8</v>
      </c>
      <c r="D85" s="46">
        <v>9</v>
      </c>
      <c r="E85" s="47">
        <v>10</v>
      </c>
      <c r="F85" s="40"/>
      <c r="G85" s="15"/>
    </row>
    <row r="86" spans="1:7" ht="12.75" customHeight="1" thickBot="1">
      <c r="A86" s="17"/>
      <c r="B86" s="26" t="s">
        <v>97</v>
      </c>
      <c r="C86" s="27">
        <f>(G60/C85)</f>
        <v>116185.2825</v>
      </c>
      <c r="D86" s="27">
        <f>(G60/D85)</f>
        <v>103275.80666666667</v>
      </c>
      <c r="E86" s="48">
        <f>(G60/E85)</f>
        <v>92948.225999999995</v>
      </c>
      <c r="F86" s="40"/>
      <c r="G86" s="15"/>
    </row>
    <row r="87" spans="1:7" ht="15.6" customHeight="1">
      <c r="A87" s="17"/>
      <c r="B87" s="31" t="s">
        <v>98</v>
      </c>
      <c r="C87" s="16"/>
      <c r="D87" s="16"/>
      <c r="E87" s="16"/>
      <c r="F87" s="16"/>
      <c r="G87" s="1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2021-04-04T18:18:21Z</dcterms:modified>
  <cp:category/>
  <cp:contentStatus/>
</cp:coreProperties>
</file>