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esktop\fichas 2020\FICHAS 2021\DOÑIHUE\"/>
    </mc:Choice>
  </mc:AlternateContent>
  <bookViews>
    <workbookView xWindow="0" yWindow="0" windowWidth="14655" windowHeight="18000"/>
  </bookViews>
  <sheets>
    <sheet name="Lilium" sheetId="1" r:id="rId1"/>
  </sheets>
  <calcPr calcId="152511"/>
</workbook>
</file>

<file path=xl/calcChain.xml><?xml version="1.0" encoding="utf-8"?>
<calcChain xmlns="http://schemas.openxmlformats.org/spreadsheetml/2006/main">
  <c r="D101" i="1" l="1"/>
  <c r="C101" i="1"/>
  <c r="C103" i="1"/>
  <c r="G42" i="1"/>
  <c r="C96" i="1" s="1"/>
  <c r="G33" i="1"/>
  <c r="C99" i="1"/>
  <c r="C98" i="1"/>
  <c r="C97" i="1"/>
  <c r="C100" i="1"/>
  <c r="G73" i="1" l="1"/>
  <c r="G37" i="1"/>
  <c r="G40" i="1"/>
  <c r="G39" i="1"/>
  <c r="G38" i="1"/>
  <c r="G41" i="1"/>
  <c r="G32" i="1" l="1"/>
  <c r="G12" i="1"/>
  <c r="G62" i="1"/>
  <c r="G30" i="1"/>
  <c r="G29" i="1"/>
  <c r="G28" i="1"/>
  <c r="G27" i="1"/>
  <c r="G26" i="1"/>
  <c r="G25" i="1"/>
  <c r="G24" i="1"/>
  <c r="G23" i="1"/>
  <c r="G22" i="1"/>
  <c r="G21" i="1"/>
  <c r="G74" i="1" l="1"/>
  <c r="G68" i="1"/>
  <c r="G66" i="1"/>
  <c r="G64" i="1"/>
  <c r="G56" i="1"/>
  <c r="G46" i="1"/>
  <c r="G45" i="1"/>
  <c r="G79" i="1"/>
  <c r="G69" i="1" l="1"/>
  <c r="G47" i="1"/>
  <c r="G57" i="1"/>
  <c r="G76" i="1" l="1"/>
  <c r="G77" i="1" s="1"/>
  <c r="G78" i="1" l="1"/>
  <c r="C108" i="1" s="1"/>
  <c r="C102" i="1"/>
  <c r="D108" i="1"/>
  <c r="G80" i="1" l="1"/>
  <c r="D102" i="1"/>
  <c r="E108" i="1"/>
  <c r="D97" i="1" l="1"/>
  <c r="D99" i="1"/>
  <c r="D96" i="1"/>
  <c r="D100" i="1"/>
  <c r="D98" i="1"/>
  <c r="D103" i="1" l="1"/>
</calcChain>
</file>

<file path=xl/sharedStrings.xml><?xml version="1.0" encoding="utf-8"?>
<sst xmlns="http://schemas.openxmlformats.org/spreadsheetml/2006/main" count="186" uniqueCount="123">
  <si>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</si>
  <si>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</si>
  <si>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</si>
  <si>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</si>
  <si>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</si>
  <si>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</si>
  <si>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</si>
  <si>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</si>
  <si>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</si>
  <si>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</si>
  <si>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</si>
  <si>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</si>
  <si>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</si>
  <si>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</si>
  <si>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</si>
  <si>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</si>
  <si>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</si>
  <si>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</si>
  <si>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</si>
  <si>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</si>
  <si>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</si>
  <si>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</si>
  <si>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Movimiento Insumos Siembra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</si>
  <si>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</si>
  <si>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</si>
  <si>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</si>
  <si>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</si>
  <si>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</si>
  <si>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</si>
  <si>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</si>
  <si>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</si>
  <si>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</si>
  <si>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</si>
  <si>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</si>
  <si>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</si>
  <si>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</si>
  <si>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</si>
  <si>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</si>
  <si>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</si>
  <si>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</si>
  <si>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</si>
  <si>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</si>
  <si>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</si>
  <si>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</si>
  <si>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</si>
  <si>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</si>
  <si>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</si>
  <si>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</si>
  <si>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</si>
  <si>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</si>
  <si>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</si>
  <si>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</si>
  <si>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</si>
  <si>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</si>
  <si>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</si>
  <si>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</si>
  <si>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</si>
  <si>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</si>
  <si>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</si>
  <si>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Imprevistos</t>
  </si>
  <si>
    <t>(*): Este valor representa el valor mìnimo de venta del producto</t>
  </si>
  <si>
    <t>LILIUM</t>
  </si>
  <si>
    <t xml:space="preserve"> Arcachon LA -14/16</t>
  </si>
  <si>
    <t>Doñihue</t>
  </si>
  <si>
    <t>Mayo - Dciembre</t>
  </si>
  <si>
    <t>PRECIO ESPERADO ($/vara)</t>
  </si>
  <si>
    <t>Local</t>
  </si>
  <si>
    <t>Mayo y Diciembre</t>
  </si>
  <si>
    <t>MATERIALES</t>
  </si>
  <si>
    <t>Cantidad</t>
  </si>
  <si>
    <t>Todo el año</t>
  </si>
  <si>
    <t xml:space="preserve">Cant. Tabla tapa 1x4"x 3,2 mts. </t>
  </si>
  <si>
    <t>Polietileno techo</t>
  </si>
  <si>
    <t>Polietileno cortina</t>
  </si>
  <si>
    <t>Polietileno frente y ventanas</t>
  </si>
  <si>
    <t>Polietileno Casa Perro</t>
  </si>
  <si>
    <t>Clavo 3"</t>
  </si>
  <si>
    <t>clavo 2,5"</t>
  </si>
  <si>
    <t>Alambre Galvanizado Nº8</t>
  </si>
  <si>
    <t>Rollo</t>
  </si>
  <si>
    <t>Alquitrán Líquido</t>
  </si>
  <si>
    <t>Gl</t>
  </si>
  <si>
    <t>Postes 4" x 3 mts.</t>
  </si>
  <si>
    <t>Listones madera 1"x1" x 3,20</t>
  </si>
  <si>
    <t>Construcción invernadero</t>
  </si>
  <si>
    <t>m2</t>
  </si>
  <si>
    <t>Subtotal Materiales</t>
  </si>
  <si>
    <t>Subtotal JH</t>
  </si>
  <si>
    <t>Riegos</t>
  </si>
  <si>
    <t>Bulbos</t>
  </si>
  <si>
    <t>unidad</t>
  </si>
  <si>
    <t>Primavera - Otoño</t>
  </si>
  <si>
    <t xml:space="preserve">Foliar </t>
  </si>
  <si>
    <t>FUNGICIDAS</t>
  </si>
  <si>
    <t>Bravo 720</t>
  </si>
  <si>
    <t>Kit sistema riego</t>
  </si>
  <si>
    <t>COSTO TOTAL</t>
  </si>
  <si>
    <t>ESCENARIOS COSTO UNITARIO  (varas)</t>
  </si>
  <si>
    <t>Rendimiento (varas)</t>
  </si>
  <si>
    <t>Costo unitario ($varas) (*)</t>
  </si>
  <si>
    <t>Materiales invernadero</t>
  </si>
  <si>
    <t xml:space="preserve">Heladas- Sequia </t>
  </si>
  <si>
    <t>RENDIMIENTO (VARAS; INVERNADERO 210 m2)</t>
  </si>
  <si>
    <t>Lt</t>
  </si>
  <si>
    <t>MAYO</t>
  </si>
  <si>
    <t>7. Ficha incorpora la contrucción de invernadero de madera de 210 m2.</t>
  </si>
  <si>
    <t>Preparación de suelo</t>
  </si>
  <si>
    <t>Plantación</t>
  </si>
  <si>
    <t>cosecha</t>
  </si>
  <si>
    <t>MAYO-OCTUBRE-FEBRERO</t>
  </si>
  <si>
    <t>FEBRERO-JUNIO-NOVIEMBRE</t>
  </si>
  <si>
    <t>Manejo fitosanitario</t>
  </si>
  <si>
    <t>AÑO</t>
  </si>
  <si>
    <t>Fertilizacion y riego</t>
  </si>
  <si>
    <t>8. Rendimiento estimado de 3 porducciones al año, enfocadas en epocas de mayor demanda (Febrero, Mayo y noviembre).</t>
  </si>
  <si>
    <t>JM</t>
  </si>
  <si>
    <t xml:space="preserve">Traslados </t>
  </si>
  <si>
    <t>Enero-Diciembre</t>
  </si>
  <si>
    <t>9. Densidad de plantación 60 bulvos por m2, en a 10 cm de profundidad en camellones de 1,2 m de ancho con 60 cm de pasillo.</t>
  </si>
  <si>
    <t>COSTOS DIRECTOS DE CONSTRUCCIÓN INVERNADERO 210 M2 Y ESTABLECIMIENTO DE BULBOS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</si>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</sst>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rgb="FF000000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" fillId="0" borderId="23" applyFont="0" applyFill="0" applyBorder="0" applyAlignment="0" applyProtection="0"/>
    <xf numFmtId="0" fontId="5" fillId="0" borderId="23"/>
    <xf numFmtId="41" fontId="12" fillId="0" borderId="0" applyFont="0" applyFill="0" applyBorder="0" applyAlignment="0" applyProtection="0"/>
  </cellStyleXfs>
  <cellXfs count="168">
    <xf numFmtId="0" fontId="0" fillId="0" borderId="0" xfId="0" applyFont="1" applyAlignment="1"/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wrapText="1"/>
    </xf>
    <xf numFmtId="49" fontId="2" fillId="2" borderId="6" xfId="0" applyNumberFormat="1" applyFont="1" applyFill="1" applyBorder="1" applyAlignment="1"/>
    <xf numFmtId="0" fontId="2" fillId="2" borderId="6" xfId="0" applyFont="1" applyFill="1" applyBorder="1" applyAlignment="1"/>
    <xf numFmtId="3" fontId="2" fillId="2" borderId="6" xfId="0" applyNumberFormat="1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2" borderId="19" xfId="0" applyNumberFormat="1" applyFont="1" applyFill="1" applyBorder="1" applyAlignment="1"/>
    <xf numFmtId="0" fontId="2" fillId="2" borderId="19" xfId="0" applyNumberFormat="1" applyFont="1" applyFill="1" applyBorder="1" applyAlignment="1"/>
    <xf numFmtId="3" fontId="2" fillId="2" borderId="19" xfId="0" applyNumberFormat="1" applyFont="1" applyFill="1" applyBorder="1" applyAlignment="1"/>
    <xf numFmtId="49" fontId="2" fillId="2" borderId="6" xfId="0" applyNumberFormat="1" applyFont="1" applyFill="1" applyBorder="1" applyAlignment="1">
      <alignment wrapText="1"/>
    </xf>
    <xf numFmtId="0" fontId="3" fillId="10" borderId="23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vertical="center"/>
    </xf>
    <xf numFmtId="49" fontId="2" fillId="2" borderId="50" xfId="0" applyNumberFormat="1" applyFont="1" applyFill="1" applyBorder="1" applyAlignment="1">
      <alignment wrapText="1"/>
    </xf>
    <xf numFmtId="49" fontId="2" fillId="2" borderId="50" xfId="0" applyNumberFormat="1" applyFont="1" applyFill="1" applyBorder="1" applyAlignment="1">
      <alignment horizontal="center" wrapText="1"/>
    </xf>
    <xf numFmtId="0" fontId="2" fillId="2" borderId="50" xfId="0" applyNumberFormat="1" applyFont="1" applyFill="1" applyBorder="1" applyAlignment="1">
      <alignment wrapText="1"/>
    </xf>
    <xf numFmtId="3" fontId="2" fillId="2" borderId="50" xfId="0" applyNumberFormat="1" applyFont="1" applyFill="1" applyBorder="1" applyAlignment="1">
      <alignment horizontal="right" wrapText="1"/>
    </xf>
    <xf numFmtId="49" fontId="3" fillId="3" borderId="50" xfId="0" applyNumberFormat="1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vertical="center"/>
    </xf>
    <xf numFmtId="49" fontId="3" fillId="3" borderId="51" xfId="0" applyNumberFormat="1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14" fontId="2" fillId="2" borderId="6" xfId="0" applyNumberFormat="1" applyFont="1" applyFill="1" applyBorder="1" applyAlignment="1">
      <alignment horizontal="right" vertical="center"/>
    </xf>
    <xf numFmtId="165" fontId="2" fillId="2" borderId="6" xfId="0" applyNumberFormat="1" applyFont="1" applyFill="1" applyBorder="1" applyAlignment="1">
      <alignment horizontal="right" vertical="center"/>
    </xf>
    <xf numFmtId="3" fontId="2" fillId="2" borderId="50" xfId="0" applyNumberFormat="1" applyFont="1" applyFill="1" applyBorder="1" applyAlignment="1">
      <alignment horizontal="center" wrapText="1"/>
    </xf>
    <xf numFmtId="3" fontId="3" fillId="10" borderId="2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6" fillId="11" borderId="50" xfId="0" applyNumberFormat="1" applyFont="1" applyFill="1" applyBorder="1" applyAlignment="1">
      <alignment wrapText="1"/>
    </xf>
    <xf numFmtId="49" fontId="6" fillId="11" borderId="59" xfId="0" applyNumberFormat="1" applyFont="1" applyFill="1" applyBorder="1" applyAlignment="1">
      <alignment horizontal="center"/>
    </xf>
    <xf numFmtId="3" fontId="6" fillId="11" borderId="59" xfId="0" applyNumberFormat="1" applyFont="1" applyFill="1" applyBorder="1" applyAlignment="1">
      <alignment horizontal="center"/>
    </xf>
    <xf numFmtId="49" fontId="6" fillId="11" borderId="59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3" borderId="50" xfId="0" applyNumberFormat="1" applyFont="1" applyFill="1" applyBorder="1" applyAlignment="1">
      <alignment horizontal="right" vertical="center"/>
    </xf>
    <xf numFmtId="3" fontId="3" fillId="3" borderId="51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3" fillId="2" borderId="23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2" fillId="2" borderId="10" xfId="0" applyFont="1" applyFill="1" applyBorder="1" applyAlignment="1"/>
    <xf numFmtId="0" fontId="2" fillId="10" borderId="25" xfId="0" applyFont="1" applyFill="1" applyBorder="1" applyAlignment="1"/>
    <xf numFmtId="49" fontId="9" fillId="10" borderId="49" xfId="0" applyNumberFormat="1" applyFont="1" applyFill="1" applyBorder="1" applyAlignment="1">
      <alignment horizontal="center" vertical="center"/>
    </xf>
    <xf numFmtId="0" fontId="9" fillId="10" borderId="49" xfId="0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5" borderId="53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25" xfId="0" applyFont="1" applyFill="1" applyBorder="1" applyAlignment="1"/>
    <xf numFmtId="49" fontId="8" fillId="3" borderId="50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/>
    <xf numFmtId="0" fontId="2" fillId="0" borderId="23" xfId="0" applyNumberFormat="1" applyFont="1" applyBorder="1" applyAlignment="1"/>
    <xf numFmtId="0" fontId="2" fillId="0" borderId="23" xfId="0" applyFont="1" applyBorder="1" applyAlignment="1"/>
    <xf numFmtId="0" fontId="2" fillId="10" borderId="23" xfId="0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10" borderId="23" xfId="0" applyNumberFormat="1" applyFont="1" applyFill="1" applyBorder="1" applyAlignment="1"/>
    <xf numFmtId="0" fontId="2" fillId="2" borderId="56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3" fontId="2" fillId="2" borderId="12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3" fontId="2" fillId="2" borderId="18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8" fillId="5" borderId="27" xfId="0" applyNumberFormat="1" applyFont="1" applyFill="1" applyBorder="1" applyAlignment="1">
      <alignment vertical="center"/>
    </xf>
    <xf numFmtId="0" fontId="8" fillId="5" borderId="28" xfId="0" applyFont="1" applyFill="1" applyBorder="1" applyAlignment="1">
      <alignment vertical="center"/>
    </xf>
    <xf numFmtId="166" fontId="8" fillId="5" borderId="29" xfId="0" applyNumberFormat="1" applyFont="1" applyFill="1" applyBorder="1" applyAlignment="1">
      <alignment vertical="center"/>
    </xf>
    <xf numFmtId="49" fontId="8" fillId="3" borderId="30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6" fontId="8" fillId="3" borderId="31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6" fontId="8" fillId="5" borderId="31" xfId="0" applyNumberFormat="1" applyFont="1" applyFill="1" applyBorder="1" applyAlignment="1">
      <alignment vertical="center"/>
    </xf>
    <xf numFmtId="49" fontId="8" fillId="5" borderId="32" xfId="0" applyNumberFormat="1" applyFont="1" applyFill="1" applyBorder="1" applyAlignment="1">
      <alignment vertical="center"/>
    </xf>
    <xf numFmtId="0" fontId="8" fillId="5" borderId="33" xfId="0" applyFont="1" applyFill="1" applyBorder="1" applyAlignment="1">
      <alignment vertical="center"/>
    </xf>
    <xf numFmtId="166" fontId="8" fillId="6" borderId="34" xfId="0" applyNumberFormat="1" applyFont="1" applyFill="1" applyBorder="1" applyAlignment="1">
      <alignment vertical="center"/>
    </xf>
    <xf numFmtId="49" fontId="2" fillId="2" borderId="23" xfId="0" applyNumberFormat="1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166" fontId="8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49" fontId="4" fillId="2" borderId="23" xfId="0" applyNumberFormat="1" applyFont="1" applyFill="1" applyBorder="1" applyAlignment="1">
      <alignment vertical="center"/>
    </xf>
    <xf numFmtId="0" fontId="2" fillId="2" borderId="23" xfId="0" applyFont="1" applyFill="1" applyBorder="1" applyAlignment="1"/>
    <xf numFmtId="0" fontId="2" fillId="9" borderId="44" xfId="0" applyFont="1" applyFill="1" applyBorder="1" applyAlignment="1"/>
    <xf numFmtId="0" fontId="2" fillId="7" borderId="23" xfId="0" applyFont="1" applyFill="1" applyBorder="1" applyAlignment="1"/>
    <xf numFmtId="49" fontId="4" fillId="8" borderId="35" xfId="0" applyNumberFormat="1" applyFont="1" applyFill="1" applyBorder="1" applyAlignment="1">
      <alignment vertical="center"/>
    </xf>
    <xf numFmtId="49" fontId="4" fillId="8" borderId="24" xfId="0" applyNumberFormat="1" applyFont="1" applyFill="1" applyBorder="1" applyAlignment="1">
      <alignment vertical="center"/>
    </xf>
    <xf numFmtId="49" fontId="2" fillId="8" borderId="36" xfId="0" applyNumberFormat="1" applyFont="1" applyFill="1" applyBorder="1" applyAlignment="1"/>
    <xf numFmtId="49" fontId="4" fillId="2" borderId="37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2" fillId="2" borderId="38" xfId="0" applyNumberFormat="1" applyFont="1" applyFill="1" applyBorder="1" applyAlignment="1"/>
    <xf numFmtId="167" fontId="4" fillId="2" borderId="6" xfId="0" applyNumberFormat="1" applyFont="1" applyFill="1" applyBorder="1" applyAlignment="1">
      <alignment vertical="center"/>
    </xf>
    <xf numFmtId="0" fontId="8" fillId="7" borderId="23" xfId="0" applyFont="1" applyFill="1" applyBorder="1" applyAlignment="1">
      <alignment vertical="center"/>
    </xf>
    <xf numFmtId="49" fontId="4" fillId="8" borderId="39" xfId="0" applyNumberFormat="1" applyFont="1" applyFill="1" applyBorder="1" applyAlignment="1">
      <alignment vertical="center"/>
    </xf>
    <xf numFmtId="167" fontId="4" fillId="8" borderId="40" xfId="0" applyNumberFormat="1" applyFont="1" applyFill="1" applyBorder="1" applyAlignment="1">
      <alignment vertical="center"/>
    </xf>
    <xf numFmtId="9" fontId="4" fillId="8" borderId="41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0" fontId="8" fillId="9" borderId="22" xfId="0" applyFont="1" applyFill="1" applyBorder="1" applyAlignment="1">
      <alignment vertical="center"/>
    </xf>
    <xf numFmtId="49" fontId="11" fillId="9" borderId="23" xfId="0" applyNumberFormat="1" applyFont="1" applyFill="1" applyBorder="1" applyAlignment="1">
      <alignment vertical="center"/>
    </xf>
    <xf numFmtId="0" fontId="8" fillId="9" borderId="23" xfId="0" applyFont="1" applyFill="1" applyBorder="1" applyAlignment="1">
      <alignment vertical="center"/>
    </xf>
    <xf numFmtId="0" fontId="8" fillId="9" borderId="45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49" fontId="4" fillId="8" borderId="46" xfId="0" applyNumberFormat="1" applyFont="1" applyFill="1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166" fontId="4" fillId="2" borderId="23" xfId="0" applyNumberFormat="1" applyFont="1" applyFill="1" applyBorder="1" applyAlignment="1">
      <alignment vertical="center"/>
    </xf>
    <xf numFmtId="167" fontId="4" fillId="8" borderId="41" xfId="0" applyNumberFormat="1" applyFont="1" applyFill="1" applyBorder="1" applyAlignment="1">
      <alignment vertical="center"/>
    </xf>
    <xf numFmtId="49" fontId="11" fillId="9" borderId="42" xfId="0" applyNumberFormat="1" applyFont="1" applyFill="1" applyBorder="1" applyAlignment="1">
      <alignment vertical="center"/>
    </xf>
    <xf numFmtId="0" fontId="4" fillId="9" borderId="43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49" fontId="2" fillId="2" borderId="57" xfId="0" applyNumberFormat="1" applyFont="1" applyFill="1" applyBorder="1" applyAlignment="1">
      <alignment horizontal="right" vertical="center"/>
    </xf>
    <xf numFmtId="49" fontId="2" fillId="2" borderId="58" xfId="0" applyNumberFormat="1" applyFont="1" applyFill="1" applyBorder="1" applyAlignment="1">
      <alignment horizontal="right" vertical="center"/>
    </xf>
    <xf numFmtId="41" fontId="4" fillId="8" borderId="47" xfId="3" applyFont="1" applyFill="1" applyBorder="1" applyAlignment="1">
      <alignment vertical="center"/>
    </xf>
    <xf numFmtId="41" fontId="4" fillId="8" borderId="48" xfId="3" applyFont="1" applyFill="1" applyBorder="1" applyAlignment="1">
      <alignment vertical="center"/>
    </xf>
  </cellXfs>
  <cellStyles count="4">
    <cellStyle name="Millares [0]" xfId="3" builtinId="6"/>
    <cellStyle name="Millares 3" xfId="1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118076</xdr:rowOff>
    </xdr:from>
    <xdr:to>
      <xdr:col>6</xdr:col>
      <xdr:colOff>784860</xdr:colOff>
      <xdr:row>7</xdr:row>
      <xdr:rowOff>182880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18076"/>
          <a:ext cx="5928360" cy="1398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125" workbookViewId="0">
      <selection activeCell="F99" sqref="F99"/>
    </sheetView>
  </sheetViews>
  <sheetFormatPr baseColWidth="10" defaultColWidth="10.85546875" defaultRowHeight="11.25" customHeight="1"/>
  <cols>
    <col min="1" max="1" width="2.140625" style="56" customWidth="1"/>
    <col min="2" max="2" width="18" style="56" customWidth="1"/>
    <col min="3" max="3" width="19.42578125" style="56" customWidth="1"/>
    <col min="4" max="4" width="9.42578125" style="56" customWidth="1"/>
    <col min="5" max="5" width="16" style="56" customWidth="1"/>
    <col min="6" max="6" width="14.140625" style="56" customWidth="1"/>
    <col min="7" max="7" width="12" style="56" bestFit="1" customWidth="1"/>
    <col min="8" max="255" width="10.85546875" style="56" customWidth="1"/>
    <col min="256" max="16384" width="10.85546875" style="57"/>
  </cols>
  <sheetData>
    <row r="1" spans="1:7" ht="15" customHeight="1">
      <c r="A1" s="55"/>
      <c r="B1" s="55"/>
      <c r="C1" s="55"/>
      <c r="D1" s="55"/>
      <c r="E1" s="55"/>
      <c r="F1" s="55"/>
      <c r="G1" s="55"/>
    </row>
    <row r="2" spans="1:7" ht="15" customHeight="1">
      <c r="A2" s="55"/>
      <c r="B2" s="55"/>
      <c r="C2" s="55"/>
      <c r="D2" s="55"/>
      <c r="E2" s="55"/>
      <c r="F2" s="55"/>
      <c r="G2" s="55"/>
    </row>
    <row r="3" spans="1:7" ht="15" customHeight="1">
      <c r="A3" s="55"/>
      <c r="B3" s="55"/>
      <c r="C3" s="55"/>
      <c r="D3" s="55"/>
      <c r="E3" s="55"/>
      <c r="F3" s="55"/>
      <c r="G3" s="55"/>
    </row>
    <row r="4" spans="1:7" ht="15" customHeight="1">
      <c r="A4" s="55"/>
      <c r="B4" s="55"/>
      <c r="C4" s="55"/>
      <c r="D4" s="55"/>
      <c r="E4" s="55"/>
      <c r="F4" s="55"/>
      <c r="G4" s="55"/>
    </row>
    <row r="5" spans="1:7" ht="15" customHeight="1">
      <c r="A5" s="55"/>
      <c r="B5" s="55"/>
      <c r="C5" s="55"/>
      <c r="D5" s="55"/>
      <c r="E5" s="55"/>
      <c r="F5" s="55"/>
      <c r="G5" s="55"/>
    </row>
    <row r="6" spans="1:7" ht="15" customHeight="1">
      <c r="A6" s="55"/>
      <c r="B6" s="55"/>
      <c r="C6" s="55"/>
      <c r="D6" s="55"/>
      <c r="E6" s="55"/>
      <c r="F6" s="55"/>
      <c r="G6" s="55"/>
    </row>
    <row r="7" spans="1:7" ht="15" customHeight="1">
      <c r="A7" s="55"/>
      <c r="B7" s="55"/>
      <c r="C7" s="55"/>
      <c r="D7" s="55"/>
      <c r="E7" s="55"/>
      <c r="F7" s="55"/>
      <c r="G7" s="55"/>
    </row>
    <row r="8" spans="1:7" ht="15" customHeight="1">
      <c r="A8" s="55"/>
      <c r="B8" s="58"/>
      <c r="C8" s="59"/>
      <c r="D8" s="55"/>
      <c r="E8" s="59"/>
      <c r="F8" s="59"/>
      <c r="G8" s="59"/>
    </row>
    <row r="9" spans="1:7" ht="24.75" customHeight="1">
      <c r="A9" s="60"/>
      <c r="B9" s="61" t="s">
        <v>0</v>
      </c>
      <c r="C9" s="47" t="s">
        <v>61</v>
      </c>
      <c r="D9" s="62"/>
      <c r="E9" s="158" t="s">
        <v>102</v>
      </c>
      <c r="F9" s="159"/>
      <c r="G9" s="63">
        <v>22680</v>
      </c>
    </row>
    <row r="10" spans="1:7" ht="14.25" customHeight="1">
      <c r="A10" s="60"/>
      <c r="B10" s="1" t="s">
        <v>1</v>
      </c>
      <c r="C10" s="46" t="s">
        <v>62</v>
      </c>
      <c r="D10" s="64"/>
      <c r="E10" s="156" t="s">
        <v>2</v>
      </c>
      <c r="F10" s="157"/>
      <c r="G10" s="47" t="s">
        <v>64</v>
      </c>
    </row>
    <row r="11" spans="1:7" ht="18" customHeight="1">
      <c r="A11" s="60"/>
      <c r="B11" s="1" t="s">
        <v>3</v>
      </c>
      <c r="C11" s="47" t="s">
        <v>4</v>
      </c>
      <c r="D11" s="64"/>
      <c r="E11" s="156" t="s">
        <v>65</v>
      </c>
      <c r="F11" s="157"/>
      <c r="G11" s="38">
        <v>500</v>
      </c>
    </row>
    <row r="12" spans="1:7" ht="11.25" customHeight="1">
      <c r="A12" s="60"/>
      <c r="B12" s="1" t="s">
        <v>5</v>
      </c>
      <c r="C12" s="46" t="s">
        <v>6</v>
      </c>
      <c r="D12" s="64"/>
      <c r="E12" s="164" t="s">
        <v>7</v>
      </c>
      <c r="F12" s="165"/>
      <c r="G12" s="36">
        <f>(G9*G11)</f>
        <v>11340000</v>
      </c>
    </row>
    <row r="13" spans="1:7" ht="11.25" customHeight="1">
      <c r="A13" s="60"/>
      <c r="B13" s="1" t="s">
        <v>8</v>
      </c>
      <c r="C13" s="47" t="s">
        <v>63</v>
      </c>
      <c r="D13" s="64"/>
      <c r="E13" s="156" t="s">
        <v>9</v>
      </c>
      <c r="F13" s="157"/>
      <c r="G13" s="47" t="s">
        <v>66</v>
      </c>
    </row>
    <row r="14" spans="1:7" ht="13.5" customHeight="1">
      <c r="A14" s="60"/>
      <c r="B14" s="1" t="s">
        <v>10</v>
      </c>
      <c r="C14" s="47" t="s">
        <v>63</v>
      </c>
      <c r="D14" s="64"/>
      <c r="E14" s="156" t="s">
        <v>11</v>
      </c>
      <c r="F14" s="157"/>
      <c r="G14" s="47" t="s">
        <v>67</v>
      </c>
    </row>
    <row r="15" spans="1:7" ht="12.75">
      <c r="A15" s="60"/>
      <c r="B15" s="1" t="s">
        <v>12</v>
      </c>
      <c r="C15" s="37">
        <v>44214</v>
      </c>
      <c r="D15" s="64"/>
      <c r="E15" s="160" t="s">
        <v>13</v>
      </c>
      <c r="F15" s="161"/>
      <c r="G15" s="46" t="s">
        <v>101</v>
      </c>
    </row>
    <row r="16" spans="1:7" ht="12" customHeight="1">
      <c r="A16" s="55"/>
      <c r="B16" s="65"/>
      <c r="C16" s="66"/>
      <c r="D16" s="59"/>
      <c r="E16" s="67"/>
      <c r="F16" s="67"/>
      <c r="G16" s="68"/>
    </row>
    <row r="17" spans="1:7" ht="12" customHeight="1">
      <c r="A17" s="69"/>
      <c r="B17" s="162" t="s">
        <v>119</v>
      </c>
      <c r="C17" s="163"/>
      <c r="D17" s="163"/>
      <c r="E17" s="163"/>
      <c r="F17" s="163"/>
      <c r="G17" s="163"/>
    </row>
    <row r="18" spans="1:7" ht="12" customHeight="1">
      <c r="A18" s="70"/>
      <c r="B18" s="71"/>
      <c r="C18" s="72"/>
      <c r="D18" s="72"/>
      <c r="E18" s="72"/>
      <c r="F18" s="72"/>
      <c r="G18" s="72"/>
    </row>
    <row r="19" spans="1:7" ht="12" customHeight="1">
      <c r="A19" s="60"/>
      <c r="B19" s="73" t="s">
        <v>68</v>
      </c>
      <c r="C19" s="74"/>
      <c r="D19" s="75"/>
      <c r="E19" s="75"/>
      <c r="F19" s="75"/>
      <c r="G19" s="75"/>
    </row>
    <row r="20" spans="1:7" ht="27.75" customHeight="1">
      <c r="A20" s="69"/>
      <c r="B20" s="76" t="s">
        <v>15</v>
      </c>
      <c r="C20" s="76" t="s">
        <v>16</v>
      </c>
      <c r="D20" s="76" t="s">
        <v>69</v>
      </c>
      <c r="E20" s="76" t="s">
        <v>18</v>
      </c>
      <c r="F20" s="76" t="s">
        <v>19</v>
      </c>
      <c r="G20" s="76" t="s">
        <v>20</v>
      </c>
    </row>
    <row r="21" spans="1:7" ht="12" customHeight="1">
      <c r="A21" s="69"/>
      <c r="B21" s="23" t="s">
        <v>82</v>
      </c>
      <c r="C21" s="6" t="s">
        <v>16</v>
      </c>
      <c r="D21" s="7">
        <v>48</v>
      </c>
      <c r="E21" s="6" t="s">
        <v>104</v>
      </c>
      <c r="F21" s="5">
        <v>4990</v>
      </c>
      <c r="G21" s="5">
        <f>D21*F21</f>
        <v>239520</v>
      </c>
    </row>
    <row r="22" spans="1:7" ht="12" customHeight="1">
      <c r="A22" s="69"/>
      <c r="B22" s="23" t="s">
        <v>71</v>
      </c>
      <c r="C22" s="6" t="s">
        <v>16</v>
      </c>
      <c r="D22" s="7">
        <v>145</v>
      </c>
      <c r="E22" s="6" t="s">
        <v>104</v>
      </c>
      <c r="F22" s="5">
        <v>1100</v>
      </c>
      <c r="G22" s="5">
        <f t="shared" ref="G22:G30" si="0">D22*F22</f>
        <v>159500</v>
      </c>
    </row>
    <row r="23" spans="1:7" ht="12" customHeight="1">
      <c r="A23" s="69"/>
      <c r="B23" s="23" t="s">
        <v>83</v>
      </c>
      <c r="C23" s="6" t="s">
        <v>16</v>
      </c>
      <c r="D23" s="7">
        <v>80</v>
      </c>
      <c r="E23" s="6" t="s">
        <v>104</v>
      </c>
      <c r="F23" s="5">
        <v>230</v>
      </c>
      <c r="G23" s="5">
        <f t="shared" si="0"/>
        <v>18400</v>
      </c>
    </row>
    <row r="24" spans="1:7" ht="12" customHeight="1">
      <c r="A24" s="69"/>
      <c r="B24" s="23" t="s">
        <v>72</v>
      </c>
      <c r="C24" s="6" t="s">
        <v>35</v>
      </c>
      <c r="D24" s="7">
        <v>49.6</v>
      </c>
      <c r="E24" s="6" t="s">
        <v>104</v>
      </c>
      <c r="F24" s="5">
        <v>2890</v>
      </c>
      <c r="G24" s="5">
        <f t="shared" si="0"/>
        <v>143344</v>
      </c>
    </row>
    <row r="25" spans="1:7" ht="12" customHeight="1">
      <c r="A25" s="69"/>
      <c r="B25" s="23" t="s">
        <v>73</v>
      </c>
      <c r="C25" s="6" t="s">
        <v>35</v>
      </c>
      <c r="D25" s="7">
        <v>24.8</v>
      </c>
      <c r="E25" s="6" t="s">
        <v>104</v>
      </c>
      <c r="F25" s="5">
        <v>2890</v>
      </c>
      <c r="G25" s="5">
        <f t="shared" si="0"/>
        <v>71672</v>
      </c>
    </row>
    <row r="26" spans="1:7" ht="12" customHeight="1">
      <c r="A26" s="69"/>
      <c r="B26" s="23" t="s">
        <v>74</v>
      </c>
      <c r="C26" s="6" t="s">
        <v>35</v>
      </c>
      <c r="D26" s="7">
        <v>6.4</v>
      </c>
      <c r="E26" s="6" t="s">
        <v>104</v>
      </c>
      <c r="F26" s="5">
        <v>2890</v>
      </c>
      <c r="G26" s="5">
        <f t="shared" si="0"/>
        <v>18496</v>
      </c>
    </row>
    <row r="27" spans="1:7" ht="12" customHeight="1">
      <c r="A27" s="69"/>
      <c r="B27" s="23" t="s">
        <v>75</v>
      </c>
      <c r="C27" s="6" t="s">
        <v>34</v>
      </c>
      <c r="D27" s="7">
        <v>15.2</v>
      </c>
      <c r="E27" s="6" t="s">
        <v>104</v>
      </c>
      <c r="F27" s="5">
        <v>2890</v>
      </c>
      <c r="G27" s="5">
        <f t="shared" si="0"/>
        <v>43928</v>
      </c>
    </row>
    <row r="28" spans="1:7" ht="12" customHeight="1">
      <c r="A28" s="69"/>
      <c r="B28" s="23" t="s">
        <v>76</v>
      </c>
      <c r="C28" s="6" t="s">
        <v>34</v>
      </c>
      <c r="D28" s="7">
        <v>10</v>
      </c>
      <c r="E28" s="6" t="s">
        <v>104</v>
      </c>
      <c r="F28" s="5">
        <v>1250</v>
      </c>
      <c r="G28" s="5">
        <f t="shared" si="0"/>
        <v>12500</v>
      </c>
    </row>
    <row r="29" spans="1:7" ht="12" customHeight="1">
      <c r="A29" s="69"/>
      <c r="B29" s="23" t="s">
        <v>77</v>
      </c>
      <c r="C29" s="6" t="s">
        <v>34</v>
      </c>
      <c r="D29" s="7">
        <v>3</v>
      </c>
      <c r="E29" s="6" t="s">
        <v>104</v>
      </c>
      <c r="F29" s="5">
        <v>1350</v>
      </c>
      <c r="G29" s="5">
        <f t="shared" si="0"/>
        <v>4050</v>
      </c>
    </row>
    <row r="30" spans="1:7" ht="12" customHeight="1">
      <c r="A30" s="69"/>
      <c r="B30" s="23" t="s">
        <v>78</v>
      </c>
      <c r="C30" s="6" t="s">
        <v>79</v>
      </c>
      <c r="D30" s="7">
        <v>1</v>
      </c>
      <c r="E30" s="6" t="s">
        <v>104</v>
      </c>
      <c r="F30" s="5">
        <v>25300</v>
      </c>
      <c r="G30" s="5">
        <f t="shared" si="0"/>
        <v>25300</v>
      </c>
    </row>
    <row r="31" spans="1:7" ht="12" customHeight="1">
      <c r="A31" s="69"/>
      <c r="B31" s="23" t="s">
        <v>80</v>
      </c>
      <c r="C31" s="6" t="s">
        <v>81</v>
      </c>
      <c r="D31" s="7">
        <v>1</v>
      </c>
      <c r="E31" s="6" t="s">
        <v>104</v>
      </c>
      <c r="F31" s="5">
        <v>8800</v>
      </c>
      <c r="G31" s="5">
        <v>13990</v>
      </c>
    </row>
    <row r="32" spans="1:7" ht="12" customHeight="1">
      <c r="A32" s="69"/>
      <c r="B32" s="23" t="s">
        <v>95</v>
      </c>
      <c r="C32" s="6" t="s">
        <v>16</v>
      </c>
      <c r="D32" s="7">
        <v>1</v>
      </c>
      <c r="E32" s="6" t="s">
        <v>104</v>
      </c>
      <c r="F32" s="5">
        <v>1100000</v>
      </c>
      <c r="G32" s="5">
        <f>D32*F32</f>
        <v>1100000</v>
      </c>
    </row>
    <row r="33" spans="1:255" ht="25.5" customHeight="1">
      <c r="A33" s="69"/>
      <c r="B33" s="8" t="s">
        <v>86</v>
      </c>
      <c r="C33" s="9"/>
      <c r="D33" s="9"/>
      <c r="E33" s="9"/>
      <c r="F33" s="10"/>
      <c r="G33" s="48">
        <f>SUM(G21:G32)</f>
        <v>1850700</v>
      </c>
    </row>
    <row r="34" spans="1:255" ht="12.75" customHeight="1">
      <c r="A34" s="70"/>
      <c r="B34" s="71"/>
      <c r="C34" s="72"/>
      <c r="D34" s="72"/>
      <c r="E34" s="72"/>
      <c r="F34" s="72"/>
      <c r="G34" s="72"/>
    </row>
    <row r="35" spans="1:255" ht="12" customHeight="1">
      <c r="A35" s="60"/>
      <c r="B35" s="77" t="s">
        <v>14</v>
      </c>
      <c r="C35" s="78"/>
      <c r="D35" s="79"/>
      <c r="E35" s="79"/>
      <c r="F35" s="79"/>
      <c r="G35" s="80"/>
    </row>
    <row r="36" spans="1:255" ht="12" customHeight="1">
      <c r="A36" s="81"/>
      <c r="B36" s="82" t="s">
        <v>15</v>
      </c>
      <c r="C36" s="82" t="s">
        <v>16</v>
      </c>
      <c r="D36" s="82" t="s">
        <v>69</v>
      </c>
      <c r="E36" s="82" t="s">
        <v>18</v>
      </c>
      <c r="F36" s="82" t="s">
        <v>19</v>
      </c>
      <c r="G36" s="82" t="s">
        <v>20</v>
      </c>
    </row>
    <row r="37" spans="1:255" ht="12" customHeight="1">
      <c r="A37" s="69"/>
      <c r="B37" s="23" t="s">
        <v>84</v>
      </c>
      <c r="C37" s="6" t="s">
        <v>85</v>
      </c>
      <c r="D37" s="7">
        <v>210</v>
      </c>
      <c r="E37" s="6" t="s">
        <v>104</v>
      </c>
      <c r="F37" s="5">
        <v>3000</v>
      </c>
      <c r="G37" s="5">
        <f>+F37*D37</f>
        <v>630000</v>
      </c>
    </row>
    <row r="38" spans="1:255" ht="12" customHeight="1">
      <c r="A38" s="69"/>
      <c r="B38" s="23" t="s">
        <v>107</v>
      </c>
      <c r="C38" s="6" t="s">
        <v>21</v>
      </c>
      <c r="D38" s="7">
        <v>9</v>
      </c>
      <c r="E38" s="6" t="s">
        <v>110</v>
      </c>
      <c r="F38" s="5">
        <v>20000</v>
      </c>
      <c r="G38" s="5">
        <f t="shared" ref="G38:G41" si="1">(D38*F38)</f>
        <v>180000</v>
      </c>
    </row>
    <row r="39" spans="1:255" ht="12" customHeight="1">
      <c r="A39" s="69"/>
      <c r="B39" s="23" t="s">
        <v>111</v>
      </c>
      <c r="C39" s="6" t="s">
        <v>21</v>
      </c>
      <c r="D39" s="7">
        <v>3</v>
      </c>
      <c r="E39" s="6" t="s">
        <v>112</v>
      </c>
      <c r="F39" s="5">
        <v>20000</v>
      </c>
      <c r="G39" s="5">
        <f t="shared" si="1"/>
        <v>60000</v>
      </c>
    </row>
    <row r="40" spans="1:255" ht="12" customHeight="1">
      <c r="A40" s="69"/>
      <c r="B40" s="23" t="s">
        <v>113</v>
      </c>
      <c r="C40" s="6" t="s">
        <v>21</v>
      </c>
      <c r="D40" s="7">
        <v>12</v>
      </c>
      <c r="E40" s="6" t="s">
        <v>112</v>
      </c>
      <c r="F40" s="5">
        <v>20000</v>
      </c>
      <c r="G40" s="5">
        <f t="shared" ref="G40" si="2">(D40*F40)</f>
        <v>240000</v>
      </c>
    </row>
    <row r="41" spans="1:255" ht="12" customHeight="1">
      <c r="A41" s="69"/>
      <c r="B41" s="23" t="s">
        <v>108</v>
      </c>
      <c r="C41" s="6" t="s">
        <v>21</v>
      </c>
      <c r="D41" s="7">
        <v>9</v>
      </c>
      <c r="E41" s="6" t="s">
        <v>109</v>
      </c>
      <c r="F41" s="5">
        <v>20000</v>
      </c>
      <c r="G41" s="5">
        <f t="shared" si="1"/>
        <v>180000</v>
      </c>
    </row>
    <row r="42" spans="1:255" s="85" customFormat="1" ht="12" customHeight="1">
      <c r="A42" s="83"/>
      <c r="B42" s="30" t="s">
        <v>87</v>
      </c>
      <c r="C42" s="31"/>
      <c r="D42" s="31"/>
      <c r="E42" s="31"/>
      <c r="F42" s="32"/>
      <c r="G42" s="49">
        <f>SUM(G37:G41)</f>
        <v>1290000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4"/>
      <c r="IN42" s="84"/>
      <c r="IO42" s="84"/>
      <c r="IP42" s="84"/>
      <c r="IQ42" s="84"/>
      <c r="IR42" s="84"/>
      <c r="IS42" s="84"/>
      <c r="IT42" s="84"/>
      <c r="IU42" s="84"/>
    </row>
    <row r="43" spans="1:255" ht="12.75" customHeight="1">
      <c r="A43" s="70"/>
      <c r="B43" s="71"/>
      <c r="C43" s="72"/>
      <c r="D43" s="72"/>
      <c r="E43" s="72"/>
      <c r="F43" s="72"/>
      <c r="G43" s="72"/>
    </row>
    <row r="44" spans="1:255" s="86" customFormat="1" ht="12" customHeight="1">
      <c r="B44" s="87" t="s">
        <v>24</v>
      </c>
      <c r="C44" s="24"/>
      <c r="D44" s="24"/>
      <c r="E44" s="24"/>
      <c r="F44" s="25"/>
      <c r="G44" s="40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5" customFormat="1" ht="12.75">
      <c r="A45" s="89"/>
      <c r="B45" s="26" t="s">
        <v>88</v>
      </c>
      <c r="C45" s="27" t="s">
        <v>21</v>
      </c>
      <c r="D45" s="28">
        <v>1</v>
      </c>
      <c r="E45" s="6" t="s">
        <v>70</v>
      </c>
      <c r="F45" s="29">
        <v>20000</v>
      </c>
      <c r="G45" s="29">
        <f>(D45*F45)</f>
        <v>20000</v>
      </c>
      <c r="H45" s="84"/>
      <c r="I45" s="84"/>
      <c r="J45" s="56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</row>
    <row r="46" spans="1:255" ht="12" customHeight="1">
      <c r="A46" s="81"/>
      <c r="B46" s="26" t="s">
        <v>22</v>
      </c>
      <c r="C46" s="27" t="s">
        <v>21</v>
      </c>
      <c r="D46" s="28">
        <v>8</v>
      </c>
      <c r="E46" s="6" t="s">
        <v>70</v>
      </c>
      <c r="F46" s="29">
        <v>20000</v>
      </c>
      <c r="G46" s="29">
        <f>(D46*F46)</f>
        <v>160000</v>
      </c>
    </row>
    <row r="47" spans="1:255" ht="12" customHeight="1">
      <c r="A47" s="69"/>
      <c r="B47" s="33" t="s">
        <v>23</v>
      </c>
      <c r="C47" s="34"/>
      <c r="D47" s="34"/>
      <c r="E47" s="34"/>
      <c r="F47" s="35"/>
      <c r="G47" s="50">
        <f>SUM(G45:G46)</f>
        <v>180000</v>
      </c>
    </row>
    <row r="48" spans="1:255" ht="12" customHeight="1">
      <c r="A48" s="55"/>
      <c r="B48" s="90"/>
      <c r="C48" s="91"/>
      <c r="D48" s="91"/>
      <c r="E48" s="91"/>
      <c r="F48" s="92"/>
      <c r="G48" s="93"/>
    </row>
    <row r="49" spans="1:7" ht="12.75">
      <c r="A49" s="60"/>
      <c r="B49" s="87" t="s">
        <v>24</v>
      </c>
      <c r="C49" s="94"/>
      <c r="D49" s="95"/>
      <c r="E49" s="95"/>
      <c r="F49" s="96"/>
      <c r="G49" s="95"/>
    </row>
    <row r="50" spans="1:7" ht="21" customHeight="1">
      <c r="A50" s="60"/>
      <c r="B50" s="97" t="s">
        <v>15</v>
      </c>
      <c r="C50" s="98" t="s">
        <v>16</v>
      </c>
      <c r="D50" s="98" t="s">
        <v>17</v>
      </c>
      <c r="E50" s="97" t="s">
        <v>18</v>
      </c>
      <c r="F50" s="98" t="s">
        <v>19</v>
      </c>
      <c r="G50" s="97" t="s">
        <v>20</v>
      </c>
    </row>
    <row r="51" spans="1:7" ht="12" customHeight="1">
      <c r="A51" s="81"/>
      <c r="B51" s="26"/>
      <c r="C51" s="27"/>
      <c r="D51" s="28"/>
      <c r="E51" s="6"/>
      <c r="F51" s="29"/>
      <c r="G51" s="39"/>
    </row>
    <row r="52" spans="1:7" ht="12.75" customHeight="1">
      <c r="A52" s="60"/>
      <c r="B52" s="11" t="s">
        <v>25</v>
      </c>
      <c r="C52" s="12"/>
      <c r="D52" s="12"/>
      <c r="E52" s="12"/>
      <c r="F52" s="13"/>
      <c r="G52" s="12"/>
    </row>
    <row r="53" spans="1:7" ht="12.75" customHeight="1">
      <c r="A53" s="55"/>
      <c r="B53" s="99"/>
      <c r="C53" s="100"/>
      <c r="D53" s="100"/>
      <c r="E53" s="100"/>
      <c r="F53" s="101"/>
      <c r="G53" s="102"/>
    </row>
    <row r="54" spans="1:7" ht="12.75" customHeight="1">
      <c r="A54" s="60"/>
      <c r="B54" s="87" t="s">
        <v>26</v>
      </c>
      <c r="C54" s="94"/>
      <c r="D54" s="95"/>
      <c r="E54" s="95"/>
      <c r="F54" s="96"/>
      <c r="G54" s="95"/>
    </row>
    <row r="55" spans="1:7" ht="27" customHeight="1">
      <c r="A55" s="60"/>
      <c r="B55" s="103" t="s">
        <v>15</v>
      </c>
      <c r="C55" s="103" t="s">
        <v>16</v>
      </c>
      <c r="D55" s="103" t="s">
        <v>17</v>
      </c>
      <c r="E55" s="103" t="s">
        <v>18</v>
      </c>
      <c r="F55" s="104" t="s">
        <v>19</v>
      </c>
      <c r="G55" s="103" t="s">
        <v>20</v>
      </c>
    </row>
    <row r="56" spans="1:7" ht="12" customHeight="1">
      <c r="A56" s="69"/>
      <c r="B56" s="23" t="s">
        <v>106</v>
      </c>
      <c r="C56" s="6" t="s">
        <v>115</v>
      </c>
      <c r="D56" s="7">
        <v>3</v>
      </c>
      <c r="E56" s="2" t="s">
        <v>110</v>
      </c>
      <c r="F56" s="5">
        <v>50000</v>
      </c>
      <c r="G56" s="5">
        <f>(D56*F56)</f>
        <v>150000</v>
      </c>
    </row>
    <row r="57" spans="1:7" ht="12.75" customHeight="1">
      <c r="A57" s="60"/>
      <c r="B57" s="11" t="s">
        <v>27</v>
      </c>
      <c r="C57" s="12"/>
      <c r="D57" s="12"/>
      <c r="E57" s="12"/>
      <c r="F57" s="13"/>
      <c r="G57" s="51">
        <f>SUM(G56:G56)</f>
        <v>150000</v>
      </c>
    </row>
    <row r="58" spans="1:7" ht="12.75" customHeight="1">
      <c r="A58" s="55"/>
      <c r="B58" s="99"/>
      <c r="C58" s="100"/>
      <c r="D58" s="100"/>
      <c r="E58" s="100"/>
      <c r="F58" s="101"/>
      <c r="G58" s="102"/>
    </row>
    <row r="59" spans="1:7" ht="12.75" customHeight="1">
      <c r="A59" s="60"/>
      <c r="B59" s="87" t="s">
        <v>28</v>
      </c>
      <c r="C59" s="94"/>
      <c r="D59" s="95"/>
      <c r="E59" s="95"/>
      <c r="F59" s="96"/>
      <c r="G59" s="95"/>
    </row>
    <row r="60" spans="1:7" ht="33" customHeight="1">
      <c r="A60" s="60"/>
      <c r="B60" s="104" t="s">
        <v>29</v>
      </c>
      <c r="C60" s="104" t="s">
        <v>30</v>
      </c>
      <c r="D60" s="104" t="s">
        <v>31</v>
      </c>
      <c r="E60" s="104" t="s">
        <v>18</v>
      </c>
      <c r="F60" s="104" t="s">
        <v>19</v>
      </c>
      <c r="G60" s="104" t="s">
        <v>20</v>
      </c>
    </row>
    <row r="61" spans="1:7" ht="12.75" customHeight="1">
      <c r="A61" s="69"/>
      <c r="B61" s="14" t="s">
        <v>32</v>
      </c>
      <c r="C61" s="15"/>
      <c r="D61" s="15"/>
      <c r="E61" s="15"/>
      <c r="F61" s="15"/>
      <c r="G61" s="41"/>
    </row>
    <row r="62" spans="1:7" ht="12.75" customHeight="1">
      <c r="A62" s="69"/>
      <c r="B62" s="3" t="s">
        <v>89</v>
      </c>
      <c r="C62" s="16" t="s">
        <v>90</v>
      </c>
      <c r="D62" s="17">
        <v>22680</v>
      </c>
      <c r="E62" s="16" t="s">
        <v>91</v>
      </c>
      <c r="F62" s="52">
        <v>180</v>
      </c>
      <c r="G62" s="52">
        <f>(D62*F62)</f>
        <v>4082400</v>
      </c>
    </row>
    <row r="63" spans="1:7" ht="12.75" customHeight="1">
      <c r="A63" s="69"/>
      <c r="B63" s="18" t="s">
        <v>33</v>
      </c>
      <c r="C63" s="19"/>
      <c r="D63" s="4"/>
      <c r="E63" s="19"/>
      <c r="F63" s="52"/>
      <c r="G63" s="52"/>
    </row>
    <row r="64" spans="1:7" ht="12.75" customHeight="1">
      <c r="A64" s="69"/>
      <c r="B64" s="3" t="s">
        <v>92</v>
      </c>
      <c r="C64" s="16" t="s">
        <v>103</v>
      </c>
      <c r="D64" s="17">
        <v>3</v>
      </c>
      <c r="E64" s="16" t="s">
        <v>91</v>
      </c>
      <c r="F64" s="52">
        <v>8687</v>
      </c>
      <c r="G64" s="52">
        <f>(D64*F64)</f>
        <v>26061</v>
      </c>
    </row>
    <row r="65" spans="1:7" ht="12" customHeight="1">
      <c r="A65" s="69"/>
      <c r="B65" s="18" t="s">
        <v>93</v>
      </c>
      <c r="C65" s="19"/>
      <c r="D65" s="4"/>
      <c r="E65" s="19"/>
      <c r="F65" s="52"/>
      <c r="G65" s="52"/>
    </row>
    <row r="66" spans="1:7" ht="12" customHeight="1">
      <c r="A66" s="69"/>
      <c r="B66" s="3" t="s">
        <v>94</v>
      </c>
      <c r="C66" s="16" t="s">
        <v>103</v>
      </c>
      <c r="D66" s="17">
        <v>1</v>
      </c>
      <c r="E66" s="16" t="s">
        <v>91</v>
      </c>
      <c r="F66" s="52">
        <v>11940</v>
      </c>
      <c r="G66" s="52">
        <f>(D66*F66)</f>
        <v>11940</v>
      </c>
    </row>
    <row r="67" spans="1:7" ht="12.75" customHeight="1">
      <c r="A67" s="69"/>
      <c r="B67" s="18" t="s">
        <v>36</v>
      </c>
      <c r="C67" s="19"/>
      <c r="D67" s="4"/>
      <c r="E67" s="19"/>
      <c r="F67" s="52"/>
      <c r="G67" s="52"/>
    </row>
    <row r="68" spans="1:7" ht="13.5" customHeight="1">
      <c r="A68" s="69"/>
      <c r="B68" s="20" t="s">
        <v>37</v>
      </c>
      <c r="C68" s="16" t="s">
        <v>103</v>
      </c>
      <c r="D68" s="21">
        <v>1</v>
      </c>
      <c r="E68" s="16" t="s">
        <v>91</v>
      </c>
      <c r="F68" s="53">
        <v>8340</v>
      </c>
      <c r="G68" s="53">
        <f>(D68*F68)</f>
        <v>8340</v>
      </c>
    </row>
    <row r="69" spans="1:7" ht="12" customHeight="1">
      <c r="A69" s="60"/>
      <c r="B69" s="11" t="s">
        <v>38</v>
      </c>
      <c r="C69" s="12"/>
      <c r="D69" s="12"/>
      <c r="E69" s="12"/>
      <c r="F69" s="105"/>
      <c r="G69" s="51">
        <f>SUM(G61:G68)</f>
        <v>4128741</v>
      </c>
    </row>
    <row r="70" spans="1:7" ht="12" customHeight="1">
      <c r="A70" s="55"/>
      <c r="B70" s="99"/>
      <c r="C70" s="100"/>
      <c r="D70" s="100"/>
      <c r="E70" s="106"/>
      <c r="F70" s="101"/>
      <c r="G70" s="101"/>
    </row>
    <row r="71" spans="1:7" ht="12" customHeight="1">
      <c r="A71" s="60"/>
      <c r="B71" s="87" t="s">
        <v>39</v>
      </c>
      <c r="C71" s="94"/>
      <c r="D71" s="95"/>
      <c r="E71" s="95"/>
      <c r="F71" s="96"/>
      <c r="G71" s="96"/>
    </row>
    <row r="72" spans="1:7" ht="12" customHeight="1">
      <c r="A72" s="60"/>
      <c r="B72" s="103" t="s">
        <v>40</v>
      </c>
      <c r="C72" s="104" t="s">
        <v>30</v>
      </c>
      <c r="D72" s="104" t="s">
        <v>31</v>
      </c>
      <c r="E72" s="103" t="s">
        <v>18</v>
      </c>
      <c r="F72" s="104" t="s">
        <v>19</v>
      </c>
      <c r="G72" s="103" t="s">
        <v>20</v>
      </c>
    </row>
    <row r="73" spans="1:7" ht="12" customHeight="1">
      <c r="A73" s="69"/>
      <c r="B73" s="42" t="s">
        <v>116</v>
      </c>
      <c r="C73" s="43" t="s">
        <v>90</v>
      </c>
      <c r="D73" s="44">
        <v>8</v>
      </c>
      <c r="E73" s="45" t="s">
        <v>117</v>
      </c>
      <c r="F73" s="22">
        <v>10000</v>
      </c>
      <c r="G73" s="44">
        <f>+D73*F73</f>
        <v>80000</v>
      </c>
    </row>
    <row r="74" spans="1:7" ht="12" customHeight="1">
      <c r="A74" s="60"/>
      <c r="B74" s="107" t="s">
        <v>41</v>
      </c>
      <c r="C74" s="108"/>
      <c r="D74" s="108"/>
      <c r="E74" s="108"/>
      <c r="F74" s="109"/>
      <c r="G74" s="110">
        <f>SUM(G73)</f>
        <v>80000</v>
      </c>
    </row>
    <row r="75" spans="1:7" ht="12" customHeight="1">
      <c r="A75" s="55"/>
      <c r="B75" s="111"/>
      <c r="C75" s="111"/>
      <c r="D75" s="111"/>
      <c r="E75" s="111"/>
      <c r="F75" s="112"/>
      <c r="G75" s="112"/>
    </row>
    <row r="76" spans="1:7" ht="12.75" customHeight="1">
      <c r="A76" s="81"/>
      <c r="B76" s="113" t="s">
        <v>42</v>
      </c>
      <c r="C76" s="114"/>
      <c r="D76" s="114"/>
      <c r="E76" s="114"/>
      <c r="F76" s="114"/>
      <c r="G76" s="115">
        <f>G33+G42+G47+G57+G69+G74</f>
        <v>7679441</v>
      </c>
    </row>
    <row r="77" spans="1:7" ht="12" customHeight="1">
      <c r="A77" s="81"/>
      <c r="B77" s="116" t="s">
        <v>43</v>
      </c>
      <c r="C77" s="117"/>
      <c r="D77" s="117"/>
      <c r="E77" s="117"/>
      <c r="F77" s="117"/>
      <c r="G77" s="118">
        <f>G76*0.05</f>
        <v>383972.05000000005</v>
      </c>
    </row>
    <row r="78" spans="1:7" ht="12" customHeight="1">
      <c r="A78" s="81"/>
      <c r="B78" s="119" t="s">
        <v>44</v>
      </c>
      <c r="C78" s="120"/>
      <c r="D78" s="120"/>
      <c r="E78" s="120"/>
      <c r="F78" s="120"/>
      <c r="G78" s="121">
        <f>G77+G76</f>
        <v>8063413.0499999998</v>
      </c>
    </row>
    <row r="79" spans="1:7" ht="12" customHeight="1">
      <c r="A79" s="81"/>
      <c r="B79" s="116" t="s">
        <v>45</v>
      </c>
      <c r="C79" s="117"/>
      <c r="D79" s="117"/>
      <c r="E79" s="117"/>
      <c r="F79" s="117"/>
      <c r="G79" s="118">
        <f>G12</f>
        <v>11340000</v>
      </c>
    </row>
    <row r="80" spans="1:7" ht="12" customHeight="1">
      <c r="A80" s="81"/>
      <c r="B80" s="122" t="s">
        <v>46</v>
      </c>
      <c r="C80" s="123"/>
      <c r="D80" s="123"/>
      <c r="E80" s="123"/>
      <c r="F80" s="123"/>
      <c r="G80" s="124">
        <f>G79-G78</f>
        <v>3276586.95</v>
      </c>
    </row>
    <row r="81" spans="1:7" ht="12" customHeight="1">
      <c r="A81" s="81"/>
      <c r="B81" s="125" t="s">
        <v>120</v>
      </c>
      <c r="C81" s="126"/>
      <c r="D81" s="126"/>
      <c r="E81" s="126"/>
      <c r="F81" s="126"/>
      <c r="G81" s="127"/>
    </row>
    <row r="82" spans="1:7" ht="12" customHeight="1">
      <c r="A82" s="81"/>
      <c r="B82" s="128"/>
      <c r="C82" s="126"/>
      <c r="D82" s="126"/>
      <c r="E82" s="126"/>
      <c r="F82" s="126"/>
      <c r="G82" s="127"/>
    </row>
    <row r="83" spans="1:7" ht="12.75" customHeight="1">
      <c r="A83" s="81"/>
      <c r="B83" s="129" t="s">
        <v>121</v>
      </c>
      <c r="C83" s="130"/>
      <c r="D83" s="130"/>
      <c r="E83" s="130"/>
      <c r="F83" s="130"/>
      <c r="G83" s="127"/>
    </row>
    <row r="84" spans="1:7" ht="12.75" customHeight="1">
      <c r="A84" s="81"/>
      <c r="B84" s="125" t="s">
        <v>47</v>
      </c>
      <c r="C84" s="130"/>
      <c r="D84" s="130"/>
      <c r="E84" s="130"/>
      <c r="F84" s="130"/>
      <c r="G84" s="127"/>
    </row>
    <row r="85" spans="1:7" ht="15" customHeight="1">
      <c r="A85" s="81"/>
      <c r="B85" s="125" t="s">
        <v>48</v>
      </c>
      <c r="C85" s="130"/>
      <c r="D85" s="130"/>
      <c r="E85" s="130"/>
      <c r="F85" s="130"/>
      <c r="G85" s="127"/>
    </row>
    <row r="86" spans="1:7" ht="12" customHeight="1">
      <c r="A86" s="81"/>
      <c r="B86" s="125" t="s">
        <v>49</v>
      </c>
      <c r="C86" s="130"/>
      <c r="D86" s="130"/>
      <c r="E86" s="130"/>
      <c r="F86" s="130"/>
      <c r="G86" s="127"/>
    </row>
    <row r="87" spans="1:7" ht="12" customHeight="1">
      <c r="A87" s="81"/>
      <c r="B87" s="125" t="s">
        <v>50</v>
      </c>
      <c r="C87" s="130"/>
      <c r="D87" s="130"/>
      <c r="E87" s="130"/>
      <c r="F87" s="130"/>
      <c r="G87" s="127"/>
    </row>
    <row r="88" spans="1:7" ht="12" customHeight="1">
      <c r="A88" s="81"/>
      <c r="B88" s="125" t="s">
        <v>51</v>
      </c>
      <c r="C88" s="130"/>
      <c r="D88" s="130"/>
      <c r="E88" s="130"/>
      <c r="F88" s="130"/>
      <c r="G88" s="127"/>
    </row>
    <row r="89" spans="1:7" ht="12" customHeight="1">
      <c r="A89" s="81"/>
      <c r="B89" s="125" t="s">
        <v>52</v>
      </c>
      <c r="C89" s="130"/>
      <c r="D89" s="130"/>
      <c r="E89" s="130"/>
      <c r="F89" s="130"/>
      <c r="G89" s="127"/>
    </row>
    <row r="90" spans="1:7" ht="12" customHeight="1">
      <c r="A90" s="81"/>
      <c r="B90" s="125" t="s">
        <v>105</v>
      </c>
      <c r="C90" s="130"/>
      <c r="D90" s="130"/>
      <c r="E90" s="130"/>
      <c r="F90" s="130"/>
      <c r="G90" s="127"/>
    </row>
    <row r="91" spans="1:7" ht="12" customHeight="1">
      <c r="A91" s="81"/>
      <c r="B91" s="125" t="s">
        <v>114</v>
      </c>
      <c r="C91" s="130"/>
      <c r="D91" s="130"/>
      <c r="E91" s="130"/>
      <c r="F91" s="130"/>
      <c r="G91" s="127"/>
    </row>
    <row r="92" spans="1:7" ht="12" customHeight="1">
      <c r="A92" s="81"/>
      <c r="B92" s="125" t="s">
        <v>118</v>
      </c>
      <c r="C92" s="130"/>
      <c r="D92" s="130"/>
      <c r="E92" s="130"/>
      <c r="F92" s="130"/>
      <c r="G92" s="127"/>
    </row>
    <row r="93" spans="1:7" ht="12" customHeight="1">
      <c r="A93" s="81"/>
      <c r="B93" s="128"/>
      <c r="C93" s="130"/>
      <c r="D93" s="130"/>
      <c r="E93" s="130"/>
      <c r="F93" s="130"/>
      <c r="G93" s="127"/>
    </row>
    <row r="94" spans="1:7" ht="12" customHeight="1" thickBot="1">
      <c r="A94" s="81"/>
      <c r="B94" s="154" t="s">
        <v>53</v>
      </c>
      <c r="C94" s="155"/>
      <c r="D94" s="131"/>
      <c r="E94" s="132"/>
      <c r="F94" s="132"/>
      <c r="G94" s="127"/>
    </row>
    <row r="95" spans="1:7" ht="12" customHeight="1">
      <c r="A95" s="81"/>
      <c r="B95" s="133" t="s">
        <v>40</v>
      </c>
      <c r="C95" s="134" t="s">
        <v>54</v>
      </c>
      <c r="D95" s="135" t="s">
        <v>55</v>
      </c>
      <c r="E95" s="132"/>
      <c r="F95" s="132"/>
      <c r="G95" s="127"/>
    </row>
    <row r="96" spans="1:7" ht="12.75" customHeight="1">
      <c r="A96" s="81"/>
      <c r="B96" s="136" t="s">
        <v>56</v>
      </c>
      <c r="C96" s="137">
        <f>+G42</f>
        <v>1290000</v>
      </c>
      <c r="D96" s="138">
        <f>(C96/C103)</f>
        <v>0.15998188260987076</v>
      </c>
      <c r="E96" s="132"/>
      <c r="F96" s="132"/>
      <c r="G96" s="127"/>
    </row>
    <row r="97" spans="1:7" ht="12" customHeight="1">
      <c r="A97" s="81"/>
      <c r="B97" s="136" t="s">
        <v>57</v>
      </c>
      <c r="C97" s="137">
        <f>+G47</f>
        <v>180000</v>
      </c>
      <c r="D97" s="138">
        <f>+C97/C103</f>
        <v>2.2323053387423828E-2</v>
      </c>
      <c r="E97" s="132"/>
      <c r="F97" s="132"/>
      <c r="G97" s="127"/>
    </row>
    <row r="98" spans="1:7" ht="12.75" customHeight="1">
      <c r="A98" s="81"/>
      <c r="B98" s="136" t="s">
        <v>58</v>
      </c>
      <c r="C98" s="137">
        <f>+G57</f>
        <v>150000</v>
      </c>
      <c r="D98" s="138">
        <f>(C98/C103)</f>
        <v>1.8602544489519857E-2</v>
      </c>
      <c r="E98" s="132"/>
      <c r="F98" s="132"/>
      <c r="G98" s="127"/>
    </row>
    <row r="99" spans="1:7" ht="12" customHeight="1">
      <c r="A99" s="81"/>
      <c r="B99" s="136" t="s">
        <v>29</v>
      </c>
      <c r="C99" s="137">
        <f>+G69</f>
        <v>4128741</v>
      </c>
      <c r="D99" s="138">
        <f>(C99/C103)</f>
        <v>0.51203392092136468</v>
      </c>
      <c r="E99" s="132"/>
      <c r="F99" s="132"/>
      <c r="G99" s="127"/>
    </row>
    <row r="100" spans="1:7" ht="12" customHeight="1">
      <c r="A100" s="81"/>
      <c r="B100" s="136" t="s">
        <v>100</v>
      </c>
      <c r="C100" s="139">
        <f>+G33</f>
        <v>1850700</v>
      </c>
      <c r="D100" s="138">
        <f>(C100/C103)</f>
        <v>0.22951819391169601</v>
      </c>
      <c r="E100" s="140"/>
      <c r="F100" s="140"/>
      <c r="G100" s="127"/>
    </row>
    <row r="101" spans="1:7" ht="12" customHeight="1">
      <c r="A101" s="81"/>
      <c r="B101" s="136" t="s">
        <v>122</v>
      </c>
      <c r="C101" s="139">
        <f>+G74</f>
        <v>80000</v>
      </c>
      <c r="D101" s="138">
        <f>+C101/C103</f>
        <v>9.9213570610772565E-3</v>
      </c>
      <c r="E101" s="140"/>
      <c r="F101" s="140"/>
      <c r="G101" s="127"/>
    </row>
    <row r="102" spans="1:7" ht="12.75" customHeight="1">
      <c r="A102" s="81"/>
      <c r="B102" s="136" t="s">
        <v>59</v>
      </c>
      <c r="C102" s="139">
        <f>+G77</f>
        <v>383972.05000000005</v>
      </c>
      <c r="D102" s="138">
        <f>(C102/C103)</f>
        <v>4.7619047619047623E-2</v>
      </c>
      <c r="E102" s="140"/>
      <c r="F102" s="140"/>
      <c r="G102" s="127"/>
    </row>
    <row r="103" spans="1:7" ht="15.6" customHeight="1" thickBot="1">
      <c r="A103" s="81"/>
      <c r="B103" s="141" t="s">
        <v>96</v>
      </c>
      <c r="C103" s="142">
        <f>SUM(C96:C102)</f>
        <v>8063413.0499999998</v>
      </c>
      <c r="D103" s="143">
        <f>SUM(D96:D102)</f>
        <v>1</v>
      </c>
      <c r="E103" s="140"/>
      <c r="F103" s="140"/>
      <c r="G103" s="127"/>
    </row>
    <row r="104" spans="1:7" ht="11.25" customHeight="1">
      <c r="A104" s="81"/>
      <c r="B104" s="128"/>
      <c r="C104" s="126"/>
      <c r="D104" s="126"/>
      <c r="E104" s="126"/>
      <c r="F104" s="126"/>
      <c r="G104" s="127"/>
    </row>
    <row r="105" spans="1:7" ht="11.25" customHeight="1">
      <c r="A105" s="81"/>
      <c r="B105" s="54"/>
      <c r="C105" s="126"/>
      <c r="D105" s="126"/>
      <c r="E105" s="126"/>
      <c r="F105" s="126"/>
      <c r="G105" s="127"/>
    </row>
    <row r="106" spans="1:7" ht="11.25" customHeight="1" thickBot="1">
      <c r="A106" s="144"/>
      <c r="B106" s="145"/>
      <c r="C106" s="146" t="s">
        <v>97</v>
      </c>
      <c r="D106" s="147"/>
      <c r="E106" s="148"/>
      <c r="F106" s="149"/>
      <c r="G106" s="127"/>
    </row>
    <row r="107" spans="1:7" ht="11.25" customHeight="1">
      <c r="A107" s="81"/>
      <c r="B107" s="150" t="s">
        <v>98</v>
      </c>
      <c r="C107" s="166">
        <v>18000</v>
      </c>
      <c r="D107" s="166">
        <v>20000</v>
      </c>
      <c r="E107" s="167">
        <v>22680</v>
      </c>
      <c r="F107" s="151"/>
      <c r="G107" s="152"/>
    </row>
    <row r="108" spans="1:7" ht="11.25" customHeight="1" thickBot="1">
      <c r="A108" s="81"/>
      <c r="B108" s="141" t="s">
        <v>99</v>
      </c>
      <c r="C108" s="142">
        <f>(G78/C107)</f>
        <v>447.96739166666663</v>
      </c>
      <c r="D108" s="142">
        <f>(G78/D107)</f>
        <v>403.17065250000002</v>
      </c>
      <c r="E108" s="153">
        <f>(G78/E107)</f>
        <v>355.52967592592591</v>
      </c>
      <c r="F108" s="151"/>
      <c r="G108" s="152"/>
    </row>
    <row r="109" spans="1:7" ht="11.25" customHeight="1">
      <c r="A109" s="81"/>
      <c r="B109" s="125" t="s">
        <v>60</v>
      </c>
      <c r="C109" s="130"/>
      <c r="D109" s="130"/>
      <c r="E109" s="130"/>
      <c r="F109" s="130"/>
      <c r="G109" s="130"/>
    </row>
  </sheetData>
  <mergeCells count="9">
    <mergeCell ref="B94:C9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Lilium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dcterms:created xsi:type="dcterms:W3CDTF">2020-11-27T12:49:26Z</dcterms:created>
  <dcterms:modified xsi:type="dcterms:W3CDTF">2021-04-07T12:56:57Z</dcterms:modified>
</cp:coreProperties>
</file>