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ANCAGUA\"/>
    </mc:Choice>
  </mc:AlternateContent>
  <bookViews>
    <workbookView xWindow="-120" yWindow="-120" windowWidth="20730" windowHeight="11160" tabRatio="792"/>
  </bookViews>
  <sheets>
    <sheet name="maiz gran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8" l="1"/>
  <c r="C89" i="8"/>
  <c r="C88" i="8"/>
  <c r="C87" i="8"/>
  <c r="C86" i="8"/>
  <c r="C85" i="8"/>
  <c r="C91" i="8" l="1"/>
  <c r="D89" i="8" s="1"/>
  <c r="G65" i="8"/>
  <c r="G66" i="8" s="1"/>
  <c r="G60" i="8"/>
  <c r="G58" i="8"/>
  <c r="G57" i="8"/>
  <c r="G55" i="8"/>
  <c r="G54" i="8"/>
  <c r="G61" i="8" s="1"/>
  <c r="G52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47" i="8" s="1"/>
  <c r="G23" i="8"/>
  <c r="G22" i="8"/>
  <c r="G21" i="8"/>
  <c r="G24" i="8" s="1"/>
  <c r="G12" i="8"/>
  <c r="G71" i="8" s="1"/>
  <c r="D90" i="8" l="1"/>
  <c r="G68" i="8"/>
  <c r="G69" i="8" s="1"/>
  <c r="G70" i="8" s="1"/>
  <c r="G72" i="8"/>
  <c r="D85" i="8"/>
  <c r="D87" i="8"/>
  <c r="D88" i="8"/>
  <c r="D91" i="8" l="1"/>
  <c r="E96" i="8"/>
  <c r="D96" i="8"/>
  <c r="C96" i="8"/>
</calcChain>
</file>

<file path=xl/sharedStrings.xml><?xml version="1.0" encoding="utf-8"?>
<sst xmlns="http://schemas.openxmlformats.org/spreadsheetml/2006/main" count="170" uniqueCount="113">
  <si>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</si>
  <si>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</si>
  <si>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</si>
  <si>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</si>
  <si>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</si>
  <si>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</si>
  <si>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</si>
  <si>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</si>
  <si>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</si>
  <si>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</si>
  <si>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</si>
  <si>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</si>
  <si>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</si>
  <si>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</si>
  <si>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</si>
  <si>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</si>
  <si>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</si>
  <si>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</si>
  <si>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</si>
  <si>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</si>
  <si>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</si>
  <si>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</si>
  <si>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</si>
  <si>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</si>
  <si>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</si>
  <si>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</si>
  <si>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</si>
  <si>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</si>
  <si>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</si>
  <si>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</si>
  <si>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</si>
  <si>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</si>
  <si>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</si>
  <si>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</si>
  <si>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</si>
  <si>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</si>
  <si>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</si>
  <si>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</si>
  <si>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</si>
  <si>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</si>
  <si>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</si>
  <si>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</si>
  <si>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</si>
  <si>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</si>
  <si>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</si>
  <si>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</si>
  <si>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</si>
  <si>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</si>
  <si>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</si>
  <si>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</si>
  <si>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</si>
  <si>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</si>
  <si>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</si>
  <si>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Todas la comunas del Área</t>
  </si>
  <si>
    <t>JA</t>
  </si>
  <si>
    <t>Rancagua</t>
  </si>
  <si>
    <t>Agroindustria</t>
  </si>
  <si>
    <t>Mayo</t>
  </si>
  <si>
    <t>JM</t>
  </si>
  <si>
    <t>FERTILIZANTES</t>
  </si>
  <si>
    <t>HERBICIDAS</t>
  </si>
  <si>
    <t>INSECTICIDAS</t>
  </si>
  <si>
    <t>Septiembre</t>
  </si>
  <si>
    <t>$/hà</t>
  </si>
  <si>
    <t>COSTO TOTAL/hà.</t>
  </si>
  <si>
    <t>Medio</t>
  </si>
  <si>
    <t>Septiembre-Octubre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</si>
  <si>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</si>
  <si>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</si>
  <si>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</si>
  <si>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</si>
  <si>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</si>
  <si>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Traslados </t>
  </si>
  <si>
    <t>Marzo-Abril</t>
  </si>
  <si>
    <t>Rendimiento (qqm/hà)</t>
  </si>
  <si>
    <t>Costo unitario ($/qqm) (*)</t>
  </si>
  <si>
    <t>Maiz Grano</t>
  </si>
  <si>
    <t>RENDIMIENTO (qqm/Há.)</t>
  </si>
  <si>
    <t>Pioneer P1098, Pioneer 3335, 33y74</t>
  </si>
  <si>
    <t>PRECIO ESPERADO ($/qqm)</t>
  </si>
  <si>
    <t>Heladas, lluvia extemporanea o excesiva, sequía.</t>
  </si>
  <si>
    <t>Riego  Pre-siembra</t>
  </si>
  <si>
    <t xml:space="preserve">Septiembre-Octubre </t>
  </si>
  <si>
    <t>Movimiento Insumos Siembra</t>
  </si>
  <si>
    <t>Riegos(11)</t>
  </si>
  <si>
    <t>Octubre-Marzo</t>
  </si>
  <si>
    <t>Picar Caña</t>
  </si>
  <si>
    <t>Aplicar Nitrogeno</t>
  </si>
  <si>
    <t>Rastraje 1</t>
  </si>
  <si>
    <t>Aradura</t>
  </si>
  <si>
    <t>Agosto-Septiembre</t>
  </si>
  <si>
    <t>Rastraje 2</t>
  </si>
  <si>
    <t>Rastraje 3</t>
  </si>
  <si>
    <t>Rastraje(Incorp.Herbicida/Insecticida</t>
  </si>
  <si>
    <t>Aplicación  Herbicida/insecticida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</si>
  <si>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</si>
  <si>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</si>
  <si>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</si>
  <si>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</si>
  <si>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</si>
  <si>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</si>
  <si>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</si>
  <si>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</si>
  <si>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SEMILLA</t>
  </si>
  <si>
    <t>Semilla</t>
  </si>
  <si>
    <t>bolsas</t>
  </si>
  <si>
    <t>Urea Granulada</t>
  </si>
  <si>
    <t>Mezcla Maicera</t>
  </si>
  <si>
    <t>Primagram Gold 660 SC</t>
  </si>
  <si>
    <t>Lt.</t>
  </si>
  <si>
    <t>Option Pro 32% WG(*)</t>
  </si>
  <si>
    <t>Lorsban 4 E</t>
  </si>
  <si>
    <t>3. Precio esperado por ventas corresponde a precio colocado en planta super pollo Lo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</si>
</sst>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&quot; &quot;* #,##0.00&quot; &quot;;&quot;-&quot;* #,##0.00&quot; &quot;;&quot; &quot;* &quot;-&quot;??&quot; &quot;"/>
    <numFmt numFmtId="168" formatCode="#,##0.0"/>
    <numFmt numFmtId="169" formatCode="_-&quot;$&quot;\ * #,##0.00_-;\-&quot;$&quot;\ * #,##0.00_-;_-&quot;$&quot;\ * &quot;-&quot;??_-;_-@_-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5">
    <xf numFmtId="0" fontId="0" fillId="0" borderId="0" applyNumberFormat="0" applyFill="0" applyBorder="0" applyProtection="0"/>
    <xf numFmtId="0" fontId="15" fillId="0" borderId="7"/>
    <xf numFmtId="166" fontId="15" fillId="0" borderId="7" applyFont="0" applyFill="0" applyBorder="0" applyAlignment="0" applyProtection="0"/>
    <xf numFmtId="169" fontId="15" fillId="0" borderId="7" applyFont="0" applyFill="0" applyBorder="0" applyAlignment="0" applyProtection="0"/>
    <xf numFmtId="169" fontId="14" fillId="0" borderId="7" applyFon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1" fillId="5" borderId="3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0" fillId="7" borderId="7" xfId="0" applyFont="1" applyFill="1" applyBorder="1" applyAlignment="1"/>
    <xf numFmtId="3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0" fontId="10" fillId="2" borderId="7" xfId="0" applyFont="1" applyFill="1" applyBorder="1" applyAlignment="1"/>
    <xf numFmtId="49" fontId="0" fillId="2" borderId="7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164" fontId="1" fillId="5" borderId="11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vertical="center"/>
    </xf>
    <xf numFmtId="164" fontId="1" fillId="5" borderId="13" xfId="0" applyNumberFormat="1" applyFont="1" applyFill="1" applyBorder="1" applyAlignment="1">
      <alignment vertical="center"/>
    </xf>
    <xf numFmtId="49" fontId="1" fillId="5" borderId="14" xfId="0" applyNumberFormat="1" applyFont="1" applyFill="1" applyBorder="1" applyAlignment="1">
      <alignment vertical="center"/>
    </xf>
    <xf numFmtId="164" fontId="1" fillId="6" borderId="16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49" fontId="8" fillId="8" borderId="17" xfId="0" applyNumberFormat="1" applyFont="1" applyFill="1" applyBorder="1" applyAlignment="1">
      <alignment vertical="center"/>
    </xf>
    <xf numFmtId="49" fontId="10" fillId="8" borderId="18" xfId="0" applyNumberFormat="1" applyFont="1" applyFill="1" applyBorder="1" applyAlignment="1"/>
    <xf numFmtId="49" fontId="8" fillId="2" borderId="19" xfId="0" applyNumberFormat="1" applyFont="1" applyFill="1" applyBorder="1" applyAlignment="1">
      <alignment vertical="center"/>
    </xf>
    <xf numFmtId="9" fontId="10" fillId="2" borderId="20" xfId="0" applyNumberFormat="1" applyFont="1" applyFill="1" applyBorder="1" applyAlignment="1"/>
    <xf numFmtId="49" fontId="8" fillId="8" borderId="21" xfId="0" applyNumberFormat="1" applyFont="1" applyFill="1" applyBorder="1" applyAlignment="1">
      <alignment vertical="center"/>
    </xf>
    <xf numFmtId="165" fontId="8" fillId="8" borderId="22" xfId="0" applyNumberFormat="1" applyFont="1" applyFill="1" applyBorder="1" applyAlignment="1">
      <alignment vertical="center"/>
    </xf>
    <xf numFmtId="9" fontId="8" fillId="8" borderId="23" xfId="0" applyNumberFormat="1" applyFont="1" applyFill="1" applyBorder="1" applyAlignment="1">
      <alignment vertical="center"/>
    </xf>
    <xf numFmtId="0" fontId="10" fillId="9" borderId="26" xfId="0" applyFont="1" applyFill="1" applyBorder="1" applyAlignment="1"/>
    <xf numFmtId="0" fontId="10" fillId="2" borderId="7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49" fontId="13" fillId="9" borderId="7" xfId="0" applyNumberFormat="1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9" borderId="27" xfId="0" applyFont="1" applyFill="1" applyBorder="1" applyAlignment="1">
      <alignment vertical="center"/>
    </xf>
    <xf numFmtId="0" fontId="0" fillId="2" borderId="31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2" fillId="2" borderId="35" xfId="0" applyFont="1" applyFill="1" applyBorder="1" applyAlignment="1"/>
    <xf numFmtId="3" fontId="2" fillId="2" borderId="2" xfId="0" applyNumberFormat="1" applyFont="1" applyFill="1" applyBorder="1" applyAlignment="1"/>
    <xf numFmtId="0" fontId="2" fillId="2" borderId="36" xfId="0" applyFont="1" applyFill="1" applyBorder="1" applyAlignment="1">
      <alignment wrapText="1"/>
    </xf>
    <xf numFmtId="14" fontId="2" fillId="2" borderId="37" xfId="0" applyNumberFormat="1" applyFont="1" applyFill="1" applyBorder="1" applyAlignment="1"/>
    <xf numFmtId="0" fontId="2" fillId="2" borderId="33" xfId="0" applyFont="1" applyFill="1" applyBorder="1" applyAlignment="1"/>
    <xf numFmtId="0" fontId="2" fillId="2" borderId="37" xfId="0" applyFont="1" applyFill="1" applyBorder="1" applyAlignment="1"/>
    <xf numFmtId="0" fontId="2" fillId="2" borderId="37" xfId="0" applyFont="1" applyFill="1" applyBorder="1" applyAlignment="1">
      <alignment horizontal="justify" wrapText="1"/>
    </xf>
    <xf numFmtId="0" fontId="0" fillId="2" borderId="38" xfId="0" applyFont="1" applyFill="1" applyBorder="1" applyAlignment="1"/>
    <xf numFmtId="0" fontId="2" fillId="2" borderId="39" xfId="0" applyFont="1" applyFill="1" applyBorder="1" applyAlignment="1"/>
    <xf numFmtId="0" fontId="2" fillId="2" borderId="40" xfId="0" applyFont="1" applyFill="1" applyBorder="1" applyAlignment="1">
      <alignment horizontal="left"/>
    </xf>
    <xf numFmtId="0" fontId="2" fillId="2" borderId="40" xfId="0" applyFont="1" applyFill="1" applyBorder="1" applyAlignment="1"/>
    <xf numFmtId="0" fontId="2" fillId="2" borderId="41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3" fontId="2" fillId="2" borderId="40" xfId="0" applyNumberFormat="1" applyFont="1" applyFill="1" applyBorder="1" applyAlignment="1"/>
    <xf numFmtId="0" fontId="2" fillId="2" borderId="4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3" fontId="2" fillId="2" borderId="44" xfId="0" applyNumberFormat="1" applyFont="1" applyFill="1" applyBorder="1" applyAlignment="1"/>
    <xf numFmtId="0" fontId="0" fillId="0" borderId="7" xfId="0" applyNumberFormat="1" applyFont="1" applyBorder="1" applyAlignment="1"/>
    <xf numFmtId="0" fontId="2" fillId="2" borderId="44" xfId="0" applyFont="1" applyFill="1" applyBorder="1" applyAlignment="1">
      <alignment horizontal="center"/>
    </xf>
    <xf numFmtId="0" fontId="0" fillId="2" borderId="45" xfId="0" applyFont="1" applyFill="1" applyBorder="1" applyAlignment="1"/>
    <xf numFmtId="0" fontId="2" fillId="2" borderId="46" xfId="0" applyFont="1" applyFill="1" applyBorder="1" applyAlignment="1"/>
    <xf numFmtId="3" fontId="2" fillId="2" borderId="46" xfId="0" applyNumberFormat="1" applyFont="1" applyFill="1" applyBorder="1" applyAlignment="1"/>
    <xf numFmtId="49" fontId="8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49" fontId="10" fillId="2" borderId="50" xfId="0" applyNumberFormat="1" applyFont="1" applyFill="1" applyBorder="1" applyAlignment="1">
      <alignment vertical="center"/>
    </xf>
    <xf numFmtId="0" fontId="10" fillId="2" borderId="51" xfId="0" applyFont="1" applyFill="1" applyBorder="1" applyAlignment="1"/>
    <xf numFmtId="49" fontId="10" fillId="2" borderId="52" xfId="0" applyNumberFormat="1" applyFont="1" applyFill="1" applyBorder="1" applyAlignment="1">
      <alignment vertical="center"/>
    </xf>
    <xf numFmtId="0" fontId="10" fillId="2" borderId="53" xfId="0" applyFont="1" applyFill="1" applyBorder="1" applyAlignment="1"/>
    <xf numFmtId="0" fontId="10" fillId="2" borderId="54" xfId="0" applyFont="1" applyFill="1" applyBorder="1" applyAlignment="1"/>
    <xf numFmtId="49" fontId="8" fillId="8" borderId="8" xfId="0" applyNumberFormat="1" applyFont="1" applyFill="1" applyBorder="1" applyAlignment="1">
      <alignment vertical="center"/>
    </xf>
    <xf numFmtId="0" fontId="0" fillId="2" borderId="55" xfId="0" applyFont="1" applyFill="1" applyBorder="1" applyAlignment="1"/>
    <xf numFmtId="165" fontId="8" fillId="8" borderId="23" xfId="0" applyNumberFormat="1" applyFont="1" applyFill="1" applyBorder="1" applyAlignment="1">
      <alignment vertical="center"/>
    </xf>
    <xf numFmtId="49" fontId="10" fillId="0" borderId="50" xfId="0" applyNumberFormat="1" applyFont="1" applyFill="1" applyBorder="1" applyAlignment="1">
      <alignment vertical="center"/>
    </xf>
    <xf numFmtId="0" fontId="0" fillId="0" borderId="45" xfId="0" applyFont="1" applyFill="1" applyBorder="1" applyAlignment="1"/>
    <xf numFmtId="49" fontId="8" fillId="0" borderId="28" xfId="0" applyNumberFormat="1" applyFont="1" applyFill="1" applyBorder="1" applyAlignment="1">
      <alignment vertical="center"/>
    </xf>
    <xf numFmtId="0" fontId="8" fillId="0" borderId="29" xfId="0" applyNumberFormat="1" applyFont="1" applyFill="1" applyBorder="1" applyAlignment="1">
      <alignment vertical="center"/>
    </xf>
    <xf numFmtId="0" fontId="8" fillId="0" borderId="30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64" fontId="12" fillId="0" borderId="7" xfId="0" applyNumberFormat="1" applyFont="1" applyFill="1" applyBorder="1" applyAlignment="1">
      <alignment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4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13" fillId="9" borderId="24" xfId="0" applyNumberFormat="1" applyFont="1" applyFill="1" applyBorder="1" applyAlignment="1">
      <alignment vertical="center"/>
    </xf>
    <xf numFmtId="0" fontId="8" fillId="9" borderId="25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3" fontId="3" fillId="3" borderId="4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7" fontId="2" fillId="0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right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3" fontId="2" fillId="2" borderId="2" xfId="0" applyNumberFormat="1" applyFont="1" applyFill="1" applyBorder="1" applyAlignment="1">
      <alignment horizontal="right" wrapText="1"/>
    </xf>
    <xf numFmtId="14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wrapText="1"/>
    </xf>
    <xf numFmtId="49" fontId="2" fillId="2" borderId="56" xfId="0" applyNumberFormat="1" applyFont="1" applyFill="1" applyBorder="1" applyAlignment="1">
      <alignment wrapText="1"/>
    </xf>
    <xf numFmtId="49" fontId="2" fillId="2" borderId="56" xfId="0" applyNumberFormat="1" applyFont="1" applyFill="1" applyBorder="1" applyAlignment="1">
      <alignment horizontal="center" wrapText="1"/>
    </xf>
    <xf numFmtId="0" fontId="2" fillId="2" borderId="56" xfId="0" applyNumberFormat="1" applyFont="1" applyFill="1" applyBorder="1" applyAlignment="1">
      <alignment wrapText="1"/>
    </xf>
    <xf numFmtId="49" fontId="2" fillId="2" borderId="56" xfId="0" applyNumberFormat="1" applyFont="1" applyFill="1" applyBorder="1" applyAlignment="1">
      <alignment horizontal="right" wrapText="1"/>
    </xf>
    <xf numFmtId="3" fontId="2" fillId="2" borderId="56" xfId="0" applyNumberFormat="1" applyFont="1" applyFill="1" applyBorder="1" applyAlignment="1">
      <alignment horizontal="right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/>
    <xf numFmtId="49" fontId="12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49" fontId="2" fillId="2" borderId="56" xfId="0" applyNumberFormat="1" applyFont="1" applyFill="1" applyBorder="1" applyAlignment="1"/>
    <xf numFmtId="49" fontId="2" fillId="2" borderId="56" xfId="0" applyNumberFormat="1" applyFont="1" applyFill="1" applyBorder="1" applyAlignment="1">
      <alignment horizontal="center"/>
    </xf>
    <xf numFmtId="0" fontId="2" fillId="2" borderId="56" xfId="0" applyNumberFormat="1" applyFont="1" applyFill="1" applyBorder="1" applyAlignment="1"/>
    <xf numFmtId="3" fontId="2" fillId="2" borderId="56" xfId="0" applyNumberFormat="1" applyFont="1" applyFill="1" applyBorder="1" applyAlignment="1"/>
    <xf numFmtId="168" fontId="2" fillId="2" borderId="2" xfId="0" applyNumberFormat="1" applyFont="1" applyFill="1" applyBorder="1" applyAlignment="1"/>
    <xf numFmtId="0" fontId="1" fillId="5" borderId="15" xfId="0" applyFont="1" applyFill="1" applyBorder="1" applyAlignment="1">
      <alignment vertical="center"/>
    </xf>
  </cellXfs>
  <cellStyles count="5">
    <cellStyle name="Millares 3" xfId="2"/>
    <cellStyle name="Moneda 3" xfId="4"/>
    <cellStyle name="Moneda 4" xfId="3"/>
    <cellStyle name="Normal" xfId="0" builtinId="0"/>
    <cellStyle name="Normal 2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483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97"/>
  <sheetViews>
    <sheetView tabSelected="1" zoomScale="106" zoomScaleNormal="106" workbookViewId="0">
      <selection activeCell="E12" sqref="E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55"/>
      <c r="B2" s="55"/>
      <c r="C2" s="55"/>
      <c r="D2" s="55"/>
      <c r="E2" s="55"/>
      <c r="F2" s="55"/>
      <c r="G2" s="55"/>
    </row>
    <row r="3" spans="1:7" ht="15" customHeight="1" x14ac:dyDescent="0.25">
      <c r="A3" s="55"/>
      <c r="B3" s="55"/>
      <c r="C3" s="55"/>
      <c r="D3" s="55"/>
      <c r="E3" s="55"/>
      <c r="F3" s="55"/>
      <c r="G3" s="55"/>
    </row>
    <row r="4" spans="1:7" ht="15" customHeight="1" x14ac:dyDescent="0.25">
      <c r="A4" s="55"/>
      <c r="B4" s="55"/>
      <c r="C4" s="55"/>
      <c r="D4" s="55"/>
      <c r="E4" s="55"/>
      <c r="F4" s="55"/>
      <c r="G4" s="55"/>
    </row>
    <row r="5" spans="1:7" ht="15" customHeight="1" x14ac:dyDescent="0.25">
      <c r="A5" s="55"/>
      <c r="B5" s="55"/>
      <c r="C5" s="55"/>
      <c r="D5" s="55"/>
      <c r="E5" s="55"/>
      <c r="F5" s="55"/>
      <c r="G5" s="55"/>
    </row>
    <row r="6" spans="1:7" ht="15" customHeight="1" x14ac:dyDescent="0.25">
      <c r="A6" s="55"/>
      <c r="B6" s="55"/>
      <c r="C6" s="55"/>
      <c r="D6" s="55"/>
      <c r="E6" s="55"/>
      <c r="F6" s="55"/>
      <c r="G6" s="55"/>
    </row>
    <row r="7" spans="1:7" ht="15" customHeight="1" x14ac:dyDescent="0.25">
      <c r="A7" s="55"/>
      <c r="B7" s="55"/>
      <c r="C7" s="55"/>
      <c r="D7" s="55"/>
      <c r="E7" s="55"/>
      <c r="F7" s="55"/>
      <c r="G7" s="55"/>
    </row>
    <row r="8" spans="1:7" ht="15" customHeight="1" x14ac:dyDescent="0.25">
      <c r="A8" s="55"/>
      <c r="B8" s="56"/>
      <c r="C8" s="57"/>
      <c r="D8" s="55"/>
      <c r="E8" s="57"/>
      <c r="F8" s="57"/>
      <c r="G8" s="57"/>
    </row>
    <row r="9" spans="1:7" ht="12" customHeight="1" x14ac:dyDescent="0.25">
      <c r="A9" s="58"/>
      <c r="B9" s="2" t="s">
        <v>0</v>
      </c>
      <c r="C9" s="3" t="s">
        <v>76</v>
      </c>
      <c r="D9" s="59"/>
      <c r="E9" s="108" t="s">
        <v>77</v>
      </c>
      <c r="F9" s="109"/>
      <c r="G9" s="60">
        <v>150</v>
      </c>
    </row>
    <row r="10" spans="1:7" ht="38.25" customHeight="1" x14ac:dyDescent="0.25">
      <c r="A10" s="58"/>
      <c r="B10" s="115" t="s">
        <v>1</v>
      </c>
      <c r="C10" s="116" t="s">
        <v>78</v>
      </c>
      <c r="D10" s="59"/>
      <c r="E10" s="117" t="s">
        <v>2</v>
      </c>
      <c r="F10" s="118"/>
      <c r="G10" s="3" t="s">
        <v>57</v>
      </c>
    </row>
    <row r="11" spans="1:7" ht="18" customHeight="1" x14ac:dyDescent="0.25">
      <c r="A11" s="58"/>
      <c r="B11" s="115" t="s">
        <v>3</v>
      </c>
      <c r="C11" s="3" t="s">
        <v>65</v>
      </c>
      <c r="D11" s="59"/>
      <c r="E11" s="117" t="s">
        <v>79</v>
      </c>
      <c r="F11" s="118"/>
      <c r="G11" s="119">
        <v>16660</v>
      </c>
    </row>
    <row r="12" spans="1:7" ht="24.75" x14ac:dyDescent="0.25">
      <c r="A12" s="58"/>
      <c r="B12" s="115" t="s">
        <v>4</v>
      </c>
      <c r="C12" s="120" t="s">
        <v>5</v>
      </c>
      <c r="D12" s="59"/>
      <c r="E12" s="121" t="s">
        <v>6</v>
      </c>
      <c r="F12" s="122"/>
      <c r="G12" s="123">
        <f>(G9*G11)</f>
        <v>2499000</v>
      </c>
    </row>
    <row r="13" spans="1:7" ht="11.25" customHeight="1" x14ac:dyDescent="0.25">
      <c r="A13" s="58"/>
      <c r="B13" s="115" t="s">
        <v>7</v>
      </c>
      <c r="C13" s="3" t="s">
        <v>55</v>
      </c>
      <c r="D13" s="59"/>
      <c r="E13" s="117" t="s">
        <v>8</v>
      </c>
      <c r="F13" s="118"/>
      <c r="G13" s="3" t="s">
        <v>56</v>
      </c>
    </row>
    <row r="14" spans="1:7" ht="13.5" customHeight="1" x14ac:dyDescent="0.25">
      <c r="A14" s="58"/>
      <c r="B14" s="115" t="s">
        <v>9</v>
      </c>
      <c r="C14" s="3" t="s">
        <v>53</v>
      </c>
      <c r="D14" s="59"/>
      <c r="E14" s="117" t="s">
        <v>10</v>
      </c>
      <c r="F14" s="118"/>
      <c r="G14" s="3" t="s">
        <v>57</v>
      </c>
    </row>
    <row r="15" spans="1:7" ht="60.75" x14ac:dyDescent="0.25">
      <c r="A15" s="58"/>
      <c r="B15" s="115" t="s">
        <v>11</v>
      </c>
      <c r="C15" s="124">
        <v>44197</v>
      </c>
      <c r="D15" s="59"/>
      <c r="E15" s="125" t="s">
        <v>12</v>
      </c>
      <c r="F15" s="126"/>
      <c r="G15" s="127" t="s">
        <v>80</v>
      </c>
    </row>
    <row r="16" spans="1:7" ht="12" customHeight="1" x14ac:dyDescent="0.25">
      <c r="A16" s="55"/>
      <c r="B16" s="61"/>
      <c r="C16" s="62"/>
      <c r="D16" s="63"/>
      <c r="E16" s="64"/>
      <c r="F16" s="64"/>
      <c r="G16" s="65"/>
    </row>
    <row r="17" spans="1:7" ht="12" customHeight="1" x14ac:dyDescent="0.25">
      <c r="A17" s="66"/>
      <c r="B17" s="104" t="s">
        <v>13</v>
      </c>
      <c r="C17" s="105"/>
      <c r="D17" s="105"/>
      <c r="E17" s="105"/>
      <c r="F17" s="105"/>
      <c r="G17" s="105"/>
    </row>
    <row r="18" spans="1:7" ht="12" customHeight="1" x14ac:dyDescent="0.25">
      <c r="A18" s="55"/>
      <c r="B18" s="67"/>
      <c r="C18" s="68"/>
      <c r="D18" s="68"/>
      <c r="E18" s="68"/>
      <c r="F18" s="69"/>
      <c r="G18" s="69"/>
    </row>
    <row r="19" spans="1:7" ht="12" customHeight="1" x14ac:dyDescent="0.25">
      <c r="A19" s="58"/>
      <c r="B19" s="4" t="s">
        <v>14</v>
      </c>
      <c r="C19" s="70"/>
      <c r="D19" s="71"/>
      <c r="E19" s="71"/>
      <c r="F19" s="71"/>
      <c r="G19" s="71"/>
    </row>
    <row r="20" spans="1:7" ht="24" customHeight="1" x14ac:dyDescent="0.25">
      <c r="A20" s="66"/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</row>
    <row r="21" spans="1:7" ht="12.75" customHeight="1" x14ac:dyDescent="0.25">
      <c r="A21" s="66"/>
      <c r="B21" s="128" t="s">
        <v>81</v>
      </c>
      <c r="C21" s="127" t="s">
        <v>21</v>
      </c>
      <c r="D21" s="129">
        <v>1</v>
      </c>
      <c r="E21" s="128" t="s">
        <v>82</v>
      </c>
      <c r="F21" s="123">
        <v>20000</v>
      </c>
      <c r="G21" s="123">
        <f>(D21*F21)</f>
        <v>20000</v>
      </c>
    </row>
    <row r="22" spans="1:7" ht="25.5" customHeight="1" x14ac:dyDescent="0.25">
      <c r="A22" s="66"/>
      <c r="B22" s="128" t="s">
        <v>83</v>
      </c>
      <c r="C22" s="127" t="s">
        <v>21</v>
      </c>
      <c r="D22" s="129">
        <v>2</v>
      </c>
      <c r="E22" s="128" t="s">
        <v>82</v>
      </c>
      <c r="F22" s="123">
        <v>20000</v>
      </c>
      <c r="G22" s="123">
        <f>(D22*F22)</f>
        <v>40000</v>
      </c>
    </row>
    <row r="23" spans="1:7" ht="12.75" customHeight="1" x14ac:dyDescent="0.25">
      <c r="A23" s="66"/>
      <c r="B23" s="128" t="s">
        <v>84</v>
      </c>
      <c r="C23" s="127" t="s">
        <v>21</v>
      </c>
      <c r="D23" s="129">
        <v>11</v>
      </c>
      <c r="E23" s="128" t="s">
        <v>85</v>
      </c>
      <c r="F23" s="123">
        <v>20000</v>
      </c>
      <c r="G23" s="123">
        <f>(D23*F23)</f>
        <v>220000</v>
      </c>
    </row>
    <row r="24" spans="1:7" ht="12.75" customHeight="1" x14ac:dyDescent="0.25">
      <c r="A24" s="66"/>
      <c r="B24" s="130" t="s">
        <v>22</v>
      </c>
      <c r="C24" s="131"/>
      <c r="D24" s="131"/>
      <c r="E24" s="131"/>
      <c r="F24" s="132"/>
      <c r="G24" s="133">
        <f>SUM(G21:G23)</f>
        <v>280000</v>
      </c>
    </row>
    <row r="25" spans="1:7" ht="12" customHeight="1" x14ac:dyDescent="0.25">
      <c r="A25" s="55"/>
      <c r="B25" s="67"/>
      <c r="C25" s="69"/>
      <c r="D25" s="69"/>
      <c r="E25" s="69"/>
      <c r="F25" s="72"/>
      <c r="G25" s="72"/>
    </row>
    <row r="26" spans="1:7" ht="12" customHeight="1" x14ac:dyDescent="0.25">
      <c r="A26" s="58"/>
      <c r="B26" s="6" t="s">
        <v>23</v>
      </c>
      <c r="C26" s="73"/>
      <c r="D26" s="74"/>
      <c r="E26" s="74"/>
      <c r="F26" s="75"/>
      <c r="G26" s="75"/>
    </row>
    <row r="27" spans="1:7" ht="24" customHeight="1" x14ac:dyDescent="0.25">
      <c r="A27" s="58"/>
      <c r="B27" s="7" t="s">
        <v>15</v>
      </c>
      <c r="C27" s="8" t="s">
        <v>16</v>
      </c>
      <c r="D27" s="8" t="s">
        <v>17</v>
      </c>
      <c r="E27" s="7" t="s">
        <v>18</v>
      </c>
      <c r="F27" s="8" t="s">
        <v>19</v>
      </c>
      <c r="G27" s="7" t="s">
        <v>20</v>
      </c>
    </row>
    <row r="28" spans="1:7" ht="12" customHeight="1" x14ac:dyDescent="0.25">
      <c r="A28" s="58"/>
      <c r="B28" s="9"/>
      <c r="C28" s="10" t="s">
        <v>54</v>
      </c>
      <c r="D28" s="10"/>
      <c r="E28" s="10"/>
      <c r="F28" s="9"/>
      <c r="G28" s="9"/>
    </row>
    <row r="29" spans="1:7" ht="12" customHeight="1" x14ac:dyDescent="0.25">
      <c r="A29" s="58"/>
      <c r="B29" s="11" t="s">
        <v>24</v>
      </c>
      <c r="C29" s="12"/>
      <c r="D29" s="12"/>
      <c r="E29" s="12"/>
      <c r="F29" s="13"/>
      <c r="G29" s="13"/>
    </row>
    <row r="30" spans="1:7" ht="12" customHeight="1" x14ac:dyDescent="0.25">
      <c r="A30" s="55"/>
      <c r="B30" s="76"/>
      <c r="C30" s="77"/>
      <c r="D30" s="77"/>
      <c r="E30" s="77"/>
      <c r="F30" s="78"/>
      <c r="G30" s="78"/>
    </row>
    <row r="31" spans="1:7" ht="12" customHeight="1" x14ac:dyDescent="0.25">
      <c r="A31" s="58"/>
      <c r="B31" s="6" t="s">
        <v>25</v>
      </c>
      <c r="C31" s="73"/>
      <c r="D31" s="74"/>
      <c r="E31" s="74"/>
      <c r="F31" s="75"/>
      <c r="G31" s="75"/>
    </row>
    <row r="32" spans="1:7" ht="24" customHeight="1" x14ac:dyDescent="0.25">
      <c r="A32" s="58"/>
      <c r="B32" s="14" t="s">
        <v>15</v>
      </c>
      <c r="C32" s="14" t="s">
        <v>16</v>
      </c>
      <c r="D32" s="14" t="s">
        <v>17</v>
      </c>
      <c r="E32" s="14" t="s">
        <v>18</v>
      </c>
      <c r="F32" s="15" t="s">
        <v>19</v>
      </c>
      <c r="G32" s="14" t="s">
        <v>20</v>
      </c>
    </row>
    <row r="33" spans="1:7" ht="12.75" customHeight="1" x14ac:dyDescent="0.25">
      <c r="A33" s="66"/>
      <c r="B33" s="128" t="s">
        <v>86</v>
      </c>
      <c r="C33" s="127" t="s">
        <v>58</v>
      </c>
      <c r="D33" s="129">
        <v>0.3</v>
      </c>
      <c r="E33" s="120" t="s">
        <v>57</v>
      </c>
      <c r="F33" s="123">
        <v>166670</v>
      </c>
      <c r="G33" s="123">
        <f t="shared" ref="G33:G46" si="0">(D33*F33)</f>
        <v>50001</v>
      </c>
    </row>
    <row r="34" spans="1:7" ht="12.75" customHeight="1" x14ac:dyDescent="0.25">
      <c r="A34" s="66"/>
      <c r="B34" s="128" t="s">
        <v>87</v>
      </c>
      <c r="C34" s="127" t="s">
        <v>58</v>
      </c>
      <c r="D34" s="129">
        <v>0.1</v>
      </c>
      <c r="E34" s="120" t="s">
        <v>57</v>
      </c>
      <c r="F34" s="123">
        <v>120000</v>
      </c>
      <c r="G34" s="123">
        <f t="shared" si="0"/>
        <v>12000</v>
      </c>
    </row>
    <row r="35" spans="1:7" ht="12.75" customHeight="1" x14ac:dyDescent="0.25">
      <c r="A35" s="66"/>
      <c r="B35" s="128" t="s">
        <v>88</v>
      </c>
      <c r="C35" s="127" t="s">
        <v>58</v>
      </c>
      <c r="D35" s="129">
        <v>0.2</v>
      </c>
      <c r="E35" s="120" t="s">
        <v>57</v>
      </c>
      <c r="F35" s="123">
        <v>125000</v>
      </c>
      <c r="G35" s="123">
        <f t="shared" si="0"/>
        <v>25000</v>
      </c>
    </row>
    <row r="36" spans="1:7" ht="12.75" customHeight="1" x14ac:dyDescent="0.25">
      <c r="A36" s="66"/>
      <c r="B36" s="128" t="s">
        <v>89</v>
      </c>
      <c r="C36" s="127" t="s">
        <v>58</v>
      </c>
      <c r="D36" s="129">
        <v>0.4</v>
      </c>
      <c r="E36" s="120" t="s">
        <v>90</v>
      </c>
      <c r="F36" s="123">
        <v>125000</v>
      </c>
      <c r="G36" s="123">
        <f t="shared" si="0"/>
        <v>50000</v>
      </c>
    </row>
    <row r="37" spans="1:7" ht="12.75" customHeight="1" x14ac:dyDescent="0.25">
      <c r="A37" s="66"/>
      <c r="B37" s="128" t="s">
        <v>91</v>
      </c>
      <c r="C37" s="127" t="s">
        <v>58</v>
      </c>
      <c r="D37" s="129">
        <v>0.2</v>
      </c>
      <c r="E37" s="120" t="s">
        <v>90</v>
      </c>
      <c r="F37" s="123">
        <v>125000</v>
      </c>
      <c r="G37" s="123">
        <f t="shared" si="0"/>
        <v>25000</v>
      </c>
    </row>
    <row r="38" spans="1:7" ht="12.75" customHeight="1" x14ac:dyDescent="0.25">
      <c r="A38" s="66"/>
      <c r="B38" s="134" t="s">
        <v>92</v>
      </c>
      <c r="C38" s="127" t="s">
        <v>58</v>
      </c>
      <c r="D38" s="129">
        <v>0.2</v>
      </c>
      <c r="E38" s="120" t="s">
        <v>90</v>
      </c>
      <c r="F38" s="123">
        <v>125000</v>
      </c>
      <c r="G38" s="123">
        <f t="shared" si="0"/>
        <v>25000</v>
      </c>
    </row>
    <row r="39" spans="1:7" ht="25.5" customHeight="1" x14ac:dyDescent="0.25">
      <c r="A39" s="66"/>
      <c r="B39" s="128" t="s">
        <v>93</v>
      </c>
      <c r="C39" s="127" t="s">
        <v>58</v>
      </c>
      <c r="D39" s="129">
        <v>0.2</v>
      </c>
      <c r="E39" s="120" t="s">
        <v>66</v>
      </c>
      <c r="F39" s="123">
        <v>125000</v>
      </c>
      <c r="G39" s="123">
        <f t="shared" si="0"/>
        <v>25000</v>
      </c>
    </row>
    <row r="40" spans="1:7" ht="25.5" customHeight="1" x14ac:dyDescent="0.25">
      <c r="A40" s="66"/>
      <c r="B40" s="128" t="s">
        <v>94</v>
      </c>
      <c r="C40" s="127" t="s">
        <v>58</v>
      </c>
      <c r="D40" s="129">
        <v>0.125</v>
      </c>
      <c r="E40" s="120" t="s">
        <v>66</v>
      </c>
      <c r="F40" s="123">
        <v>96000</v>
      </c>
      <c r="G40" s="123">
        <f t="shared" si="0"/>
        <v>12000</v>
      </c>
    </row>
    <row r="41" spans="1:7" ht="25.5" customHeight="1" x14ac:dyDescent="0.25">
      <c r="A41" s="66"/>
      <c r="B41" s="128" t="s">
        <v>95</v>
      </c>
      <c r="C41" s="127" t="s">
        <v>58</v>
      </c>
      <c r="D41" s="129">
        <v>0.125</v>
      </c>
      <c r="E41" s="120" t="s">
        <v>96</v>
      </c>
      <c r="F41" s="123">
        <v>96000</v>
      </c>
      <c r="G41" s="123">
        <f t="shared" si="0"/>
        <v>12000</v>
      </c>
    </row>
    <row r="42" spans="1:7" ht="12.75" customHeight="1" x14ac:dyDescent="0.25">
      <c r="A42" s="66"/>
      <c r="B42" s="128" t="s">
        <v>97</v>
      </c>
      <c r="C42" s="127" t="s">
        <v>58</v>
      </c>
      <c r="D42" s="129">
        <v>0.2</v>
      </c>
      <c r="E42" s="120" t="s">
        <v>66</v>
      </c>
      <c r="F42" s="123">
        <v>50000</v>
      </c>
      <c r="G42" s="123">
        <f t="shared" si="0"/>
        <v>10000</v>
      </c>
    </row>
    <row r="43" spans="1:7" ht="12.75" customHeight="1" x14ac:dyDescent="0.25">
      <c r="A43" s="66"/>
      <c r="B43" s="128" t="s">
        <v>98</v>
      </c>
      <c r="C43" s="127" t="s">
        <v>58</v>
      </c>
      <c r="D43" s="129">
        <v>0.2</v>
      </c>
      <c r="E43" s="120" t="s">
        <v>66</v>
      </c>
      <c r="F43" s="123">
        <v>150000</v>
      </c>
      <c r="G43" s="123">
        <f t="shared" si="0"/>
        <v>30000</v>
      </c>
    </row>
    <row r="44" spans="1:7" ht="12.75" customHeight="1" x14ac:dyDescent="0.25">
      <c r="A44" s="66"/>
      <c r="B44" s="128" t="s">
        <v>99</v>
      </c>
      <c r="C44" s="127" t="s">
        <v>58</v>
      </c>
      <c r="D44" s="129">
        <v>0.125</v>
      </c>
      <c r="E44" s="120" t="s">
        <v>66</v>
      </c>
      <c r="F44" s="123">
        <v>80000</v>
      </c>
      <c r="G44" s="123">
        <f t="shared" si="0"/>
        <v>10000</v>
      </c>
    </row>
    <row r="45" spans="1:7" ht="25.5" customHeight="1" x14ac:dyDescent="0.25">
      <c r="A45" s="66"/>
      <c r="B45" s="128" t="s">
        <v>100</v>
      </c>
      <c r="C45" s="127" t="s">
        <v>58</v>
      </c>
      <c r="D45" s="129">
        <v>0.2</v>
      </c>
      <c r="E45" s="120" t="s">
        <v>101</v>
      </c>
      <c r="F45" s="123">
        <v>125000</v>
      </c>
      <c r="G45" s="123">
        <f t="shared" si="0"/>
        <v>25000</v>
      </c>
    </row>
    <row r="46" spans="1:7" ht="12.75" customHeight="1" x14ac:dyDescent="0.25">
      <c r="A46" s="66"/>
      <c r="B46" s="135" t="s">
        <v>102</v>
      </c>
      <c r="C46" s="136" t="s">
        <v>58</v>
      </c>
      <c r="D46" s="137">
        <v>0.3</v>
      </c>
      <c r="E46" s="138" t="s">
        <v>73</v>
      </c>
      <c r="F46" s="139">
        <v>200000</v>
      </c>
      <c r="G46" s="139">
        <f t="shared" si="0"/>
        <v>60000</v>
      </c>
    </row>
    <row r="47" spans="1:7" ht="12.75" customHeight="1" x14ac:dyDescent="0.25">
      <c r="A47" s="58"/>
      <c r="B47" s="11" t="s">
        <v>26</v>
      </c>
      <c r="C47" s="12"/>
      <c r="D47" s="12"/>
      <c r="E47" s="12"/>
      <c r="F47" s="13"/>
      <c r="G47" s="110">
        <f>SUM(G33:G46)</f>
        <v>371001</v>
      </c>
    </row>
    <row r="48" spans="1:7" ht="12" customHeight="1" x14ac:dyDescent="0.25">
      <c r="A48" s="55"/>
      <c r="B48" s="76"/>
      <c r="C48" s="77"/>
      <c r="D48" s="77"/>
      <c r="E48" s="77"/>
      <c r="F48" s="78"/>
      <c r="G48" s="78"/>
    </row>
    <row r="49" spans="1:11" ht="12" customHeight="1" x14ac:dyDescent="0.25">
      <c r="A49" s="58"/>
      <c r="B49" s="6" t="s">
        <v>27</v>
      </c>
      <c r="C49" s="73"/>
      <c r="D49" s="74"/>
      <c r="E49" s="74"/>
      <c r="F49" s="75"/>
      <c r="G49" s="75"/>
    </row>
    <row r="50" spans="1:11" ht="24" customHeight="1" x14ac:dyDescent="0.25">
      <c r="A50" s="58"/>
      <c r="B50" s="15" t="s">
        <v>28</v>
      </c>
      <c r="C50" s="15" t="s">
        <v>29</v>
      </c>
      <c r="D50" s="15" t="s">
        <v>30</v>
      </c>
      <c r="E50" s="15" t="s">
        <v>18</v>
      </c>
      <c r="F50" s="15" t="s">
        <v>19</v>
      </c>
      <c r="G50" s="15" t="s">
        <v>20</v>
      </c>
      <c r="K50" s="79"/>
    </row>
    <row r="51" spans="1:11" ht="12.75" customHeight="1" x14ac:dyDescent="0.25">
      <c r="A51" s="66"/>
      <c r="B51" s="140" t="s">
        <v>103</v>
      </c>
      <c r="C51" s="141"/>
      <c r="D51" s="141"/>
      <c r="E51" s="141"/>
      <c r="F51" s="141"/>
      <c r="G51" s="141"/>
      <c r="K51" s="79"/>
    </row>
    <row r="52" spans="1:11" ht="12.75" customHeight="1" x14ac:dyDescent="0.25">
      <c r="A52" s="66"/>
      <c r="B52" s="142" t="s">
        <v>104</v>
      </c>
      <c r="C52" s="143" t="s">
        <v>105</v>
      </c>
      <c r="D52" s="144">
        <v>1.2</v>
      </c>
      <c r="E52" s="143" t="s">
        <v>62</v>
      </c>
      <c r="F52" s="60">
        <v>120000</v>
      </c>
      <c r="G52" s="60">
        <f>(D52*F52)</f>
        <v>144000</v>
      </c>
    </row>
    <row r="53" spans="1:11" ht="12.75" customHeight="1" x14ac:dyDescent="0.25">
      <c r="A53" s="66"/>
      <c r="B53" s="145" t="s">
        <v>59</v>
      </c>
      <c r="C53" s="146"/>
      <c r="D53" s="122"/>
      <c r="E53" s="146"/>
      <c r="F53" s="60"/>
      <c r="G53" s="60"/>
    </row>
    <row r="54" spans="1:11" ht="12.75" customHeight="1" x14ac:dyDescent="0.25">
      <c r="A54" s="66"/>
      <c r="B54" s="121" t="s">
        <v>106</v>
      </c>
      <c r="C54" s="143" t="s">
        <v>31</v>
      </c>
      <c r="D54" s="144">
        <v>700</v>
      </c>
      <c r="E54" s="143" t="s">
        <v>96</v>
      </c>
      <c r="F54" s="60">
        <v>350</v>
      </c>
      <c r="G54" s="60">
        <f>(D54*F54)</f>
        <v>245000</v>
      </c>
    </row>
    <row r="55" spans="1:11" ht="12.75" customHeight="1" x14ac:dyDescent="0.25">
      <c r="A55" s="66"/>
      <c r="B55" s="121" t="s">
        <v>107</v>
      </c>
      <c r="C55" s="143" t="s">
        <v>32</v>
      </c>
      <c r="D55" s="144">
        <v>500</v>
      </c>
      <c r="E55" s="143" t="s">
        <v>96</v>
      </c>
      <c r="F55" s="60">
        <v>350</v>
      </c>
      <c r="G55" s="60">
        <f>(D55*F55)</f>
        <v>175000</v>
      </c>
    </row>
    <row r="56" spans="1:11" ht="12.75" customHeight="1" x14ac:dyDescent="0.25">
      <c r="A56" s="66"/>
      <c r="B56" s="145" t="s">
        <v>60</v>
      </c>
      <c r="C56" s="146"/>
      <c r="D56" s="122"/>
      <c r="E56" s="146"/>
      <c r="F56" s="60"/>
      <c r="G56" s="60"/>
    </row>
    <row r="57" spans="1:11" ht="12.75" customHeight="1" x14ac:dyDescent="0.25">
      <c r="A57" s="66"/>
      <c r="B57" s="121" t="s">
        <v>108</v>
      </c>
      <c r="C57" s="143" t="s">
        <v>109</v>
      </c>
      <c r="D57" s="144">
        <v>4</v>
      </c>
      <c r="E57" s="143" t="s">
        <v>96</v>
      </c>
      <c r="F57" s="60">
        <v>6516</v>
      </c>
      <c r="G57" s="60">
        <f>(D57*F57)</f>
        <v>26064</v>
      </c>
    </row>
    <row r="58" spans="1:11" ht="12.75" customHeight="1" x14ac:dyDescent="0.25">
      <c r="A58" s="66"/>
      <c r="B58" s="121" t="s">
        <v>110</v>
      </c>
      <c r="C58" s="143" t="s">
        <v>31</v>
      </c>
      <c r="D58" s="144">
        <v>0.2</v>
      </c>
      <c r="E58" s="143" t="s">
        <v>96</v>
      </c>
      <c r="F58" s="60">
        <v>145683</v>
      </c>
      <c r="G58" s="60">
        <f>(D58*F58)</f>
        <v>29136.600000000002</v>
      </c>
    </row>
    <row r="59" spans="1:11" ht="12.75" customHeight="1" x14ac:dyDescent="0.25">
      <c r="A59" s="66"/>
      <c r="B59" s="145" t="s">
        <v>61</v>
      </c>
      <c r="C59" s="146"/>
      <c r="D59" s="122"/>
      <c r="E59" s="146"/>
      <c r="F59" s="60"/>
      <c r="G59" s="60"/>
    </row>
    <row r="60" spans="1:11" ht="12.75" customHeight="1" x14ac:dyDescent="0.25">
      <c r="A60" s="66"/>
      <c r="B60" s="147" t="s">
        <v>111</v>
      </c>
      <c r="C60" s="148" t="s">
        <v>109</v>
      </c>
      <c r="D60" s="149">
        <v>4</v>
      </c>
      <c r="E60" s="148" t="s">
        <v>96</v>
      </c>
      <c r="F60" s="150">
        <v>3318</v>
      </c>
      <c r="G60" s="150">
        <f>(D60*F60)</f>
        <v>13272</v>
      </c>
    </row>
    <row r="61" spans="1:11" ht="13.5" customHeight="1" x14ac:dyDescent="0.25">
      <c r="A61" s="58"/>
      <c r="B61" s="11" t="s">
        <v>33</v>
      </c>
      <c r="C61" s="12"/>
      <c r="D61" s="12"/>
      <c r="E61" s="12"/>
      <c r="F61" s="13"/>
      <c r="G61" s="110">
        <f>SUM(G51:G60)</f>
        <v>632472.6</v>
      </c>
    </row>
    <row r="62" spans="1:11" ht="12" customHeight="1" x14ac:dyDescent="0.25">
      <c r="A62" s="55"/>
      <c r="B62" s="76"/>
      <c r="C62" s="77"/>
      <c r="D62" s="77"/>
      <c r="E62" s="80"/>
      <c r="F62" s="78"/>
      <c r="G62" s="78"/>
    </row>
    <row r="63" spans="1:11" ht="12" customHeight="1" x14ac:dyDescent="0.25">
      <c r="A63" s="58"/>
      <c r="B63" s="6" t="s">
        <v>34</v>
      </c>
      <c r="C63" s="73"/>
      <c r="D63" s="74"/>
      <c r="E63" s="74"/>
      <c r="F63" s="75"/>
      <c r="G63" s="75"/>
    </row>
    <row r="64" spans="1:11" ht="24" customHeight="1" x14ac:dyDescent="0.25">
      <c r="A64" s="58"/>
      <c r="B64" s="14" t="s">
        <v>35</v>
      </c>
      <c r="C64" s="15" t="s">
        <v>29</v>
      </c>
      <c r="D64" s="15" t="s">
        <v>30</v>
      </c>
      <c r="E64" s="14" t="s">
        <v>18</v>
      </c>
      <c r="F64" s="15" t="s">
        <v>19</v>
      </c>
      <c r="G64" s="14" t="s">
        <v>20</v>
      </c>
    </row>
    <row r="65" spans="1:7" ht="12.75" customHeight="1" x14ac:dyDescent="0.25">
      <c r="A65" s="66"/>
      <c r="B65" s="128" t="s">
        <v>72</v>
      </c>
      <c r="C65" s="143" t="s">
        <v>32</v>
      </c>
      <c r="D65" s="60">
        <v>15000</v>
      </c>
      <c r="E65" s="127" t="s">
        <v>73</v>
      </c>
      <c r="F65" s="151">
        <v>10</v>
      </c>
      <c r="G65" s="60">
        <f>(D65*F65)</f>
        <v>150000</v>
      </c>
    </row>
    <row r="66" spans="1:7" ht="13.5" customHeight="1" x14ac:dyDescent="0.25">
      <c r="A66" s="58"/>
      <c r="B66" s="111" t="s">
        <v>36</v>
      </c>
      <c r="C66" s="112"/>
      <c r="D66" s="112"/>
      <c r="E66" s="112"/>
      <c r="F66" s="113"/>
      <c r="G66" s="114">
        <f>SUM(G65)</f>
        <v>150000</v>
      </c>
    </row>
    <row r="67" spans="1:7" ht="12" customHeight="1" x14ac:dyDescent="0.25">
      <c r="A67" s="55"/>
      <c r="B67" s="82"/>
      <c r="C67" s="82"/>
      <c r="D67" s="82"/>
      <c r="E67" s="82"/>
      <c r="F67" s="83"/>
      <c r="G67" s="83"/>
    </row>
    <row r="68" spans="1:7" ht="12" customHeight="1" x14ac:dyDescent="0.25">
      <c r="A68" s="81"/>
      <c r="B68" s="29" t="s">
        <v>37</v>
      </c>
      <c r="C68" s="30"/>
      <c r="D68" s="30"/>
      <c r="E68" s="30"/>
      <c r="F68" s="30"/>
      <c r="G68" s="31">
        <f>G24+G47+G61+G66</f>
        <v>1433473.6</v>
      </c>
    </row>
    <row r="69" spans="1:7" ht="12" customHeight="1" x14ac:dyDescent="0.25">
      <c r="A69" s="81"/>
      <c r="B69" s="32" t="s">
        <v>38</v>
      </c>
      <c r="C69" s="17"/>
      <c r="D69" s="17"/>
      <c r="E69" s="17"/>
      <c r="F69" s="17"/>
      <c r="G69" s="33">
        <f>G68*0.05</f>
        <v>71673.680000000008</v>
      </c>
    </row>
    <row r="70" spans="1:7" ht="12" customHeight="1" x14ac:dyDescent="0.25">
      <c r="A70" s="81"/>
      <c r="B70" s="34" t="s">
        <v>39</v>
      </c>
      <c r="C70" s="16"/>
      <c r="D70" s="16"/>
      <c r="E70" s="16"/>
      <c r="F70" s="16"/>
      <c r="G70" s="35">
        <f>G69+G68</f>
        <v>1505147.28</v>
      </c>
    </row>
    <row r="71" spans="1:7" ht="12" customHeight="1" x14ac:dyDescent="0.25">
      <c r="A71" s="81"/>
      <c r="B71" s="32" t="s">
        <v>40</v>
      </c>
      <c r="C71" s="17"/>
      <c r="D71" s="17"/>
      <c r="E71" s="17"/>
      <c r="F71" s="17"/>
      <c r="G71" s="33">
        <f>G12</f>
        <v>2499000</v>
      </c>
    </row>
    <row r="72" spans="1:7" ht="12" customHeight="1" x14ac:dyDescent="0.25">
      <c r="A72" s="81"/>
      <c r="B72" s="36" t="s">
        <v>41</v>
      </c>
      <c r="C72" s="152"/>
      <c r="D72" s="152"/>
      <c r="E72" s="152"/>
      <c r="F72" s="152"/>
      <c r="G72" s="37">
        <f>G71-G70</f>
        <v>993852.72</v>
      </c>
    </row>
    <row r="73" spans="1:7" ht="12" customHeight="1" x14ac:dyDescent="0.25">
      <c r="A73" s="81"/>
      <c r="B73" s="27" t="s">
        <v>42</v>
      </c>
      <c r="C73" s="28"/>
      <c r="D73" s="28"/>
      <c r="E73" s="28"/>
      <c r="F73" s="28"/>
      <c r="G73" s="24"/>
    </row>
    <row r="74" spans="1:7" ht="12.75" customHeight="1" thickBot="1" x14ac:dyDescent="0.3">
      <c r="A74" s="81"/>
      <c r="B74" s="38"/>
      <c r="C74" s="28"/>
      <c r="D74" s="28"/>
      <c r="E74" s="28"/>
      <c r="F74" s="28"/>
      <c r="G74" s="24"/>
    </row>
    <row r="75" spans="1:7" ht="12" customHeight="1" x14ac:dyDescent="0.25">
      <c r="A75" s="81"/>
      <c r="B75" s="84" t="s">
        <v>43</v>
      </c>
      <c r="C75" s="85"/>
      <c r="D75" s="85"/>
      <c r="E75" s="85"/>
      <c r="F75" s="86"/>
      <c r="G75" s="24"/>
    </row>
    <row r="76" spans="1:7" ht="12" customHeight="1" x14ac:dyDescent="0.25">
      <c r="A76" s="81"/>
      <c r="B76" s="87" t="s">
        <v>67</v>
      </c>
      <c r="C76" s="26"/>
      <c r="D76" s="26"/>
      <c r="E76" s="26"/>
      <c r="F76" s="88"/>
      <c r="G76" s="24"/>
    </row>
    <row r="77" spans="1:7" ht="12" customHeight="1" x14ac:dyDescent="0.25">
      <c r="A77" s="81"/>
      <c r="B77" s="87" t="s">
        <v>68</v>
      </c>
      <c r="C77" s="26"/>
      <c r="D77" s="26"/>
      <c r="E77" s="26"/>
      <c r="F77" s="88"/>
      <c r="G77" s="24"/>
    </row>
    <row r="78" spans="1:7" ht="12" customHeight="1" x14ac:dyDescent="0.25">
      <c r="A78" s="81"/>
      <c r="B78" s="95" t="s">
        <v>112</v>
      </c>
      <c r="C78" s="26"/>
      <c r="D78" s="26"/>
      <c r="E78" s="26"/>
      <c r="F78" s="88"/>
      <c r="G78" s="24"/>
    </row>
    <row r="79" spans="1:7" ht="12" customHeight="1" x14ac:dyDescent="0.25">
      <c r="A79" s="81"/>
      <c r="B79" s="87" t="s">
        <v>69</v>
      </c>
      <c r="C79" s="26"/>
      <c r="D79" s="26"/>
      <c r="E79" s="26"/>
      <c r="F79" s="88"/>
      <c r="G79" s="24"/>
    </row>
    <row r="80" spans="1:7" ht="12" customHeight="1" x14ac:dyDescent="0.25">
      <c r="A80" s="81"/>
      <c r="B80" s="87" t="s">
        <v>70</v>
      </c>
      <c r="C80" s="26"/>
      <c r="D80" s="26"/>
      <c r="E80" s="26"/>
      <c r="F80" s="88"/>
      <c r="G80" s="24"/>
    </row>
    <row r="81" spans="1:255" ht="12.75" customHeight="1" thickBot="1" x14ac:dyDescent="0.3">
      <c r="A81" s="81"/>
      <c r="B81" s="89" t="s">
        <v>71</v>
      </c>
      <c r="C81" s="90"/>
      <c r="D81" s="90"/>
      <c r="E81" s="90"/>
      <c r="F81" s="91"/>
      <c r="G81" s="24"/>
    </row>
    <row r="82" spans="1:255" ht="12.75" customHeight="1" x14ac:dyDescent="0.25">
      <c r="A82" s="81"/>
      <c r="B82" s="48"/>
      <c r="C82" s="26"/>
      <c r="D82" s="26"/>
      <c r="E82" s="26"/>
      <c r="F82" s="26"/>
      <c r="G82" s="24"/>
    </row>
    <row r="83" spans="1:255" ht="15" customHeight="1" thickBot="1" x14ac:dyDescent="0.3">
      <c r="A83" s="81"/>
      <c r="B83" s="106" t="s">
        <v>44</v>
      </c>
      <c r="C83" s="107"/>
      <c r="D83" s="47"/>
      <c r="E83" s="18"/>
      <c r="F83" s="18"/>
      <c r="G83" s="24"/>
    </row>
    <row r="84" spans="1:255" ht="12" customHeight="1" x14ac:dyDescent="0.25">
      <c r="A84" s="81"/>
      <c r="B84" s="40" t="s">
        <v>35</v>
      </c>
      <c r="C84" s="92" t="s">
        <v>63</v>
      </c>
      <c r="D84" s="41" t="s">
        <v>45</v>
      </c>
      <c r="E84" s="18"/>
      <c r="F84" s="18"/>
      <c r="G84" s="24"/>
    </row>
    <row r="85" spans="1:255" ht="12" customHeight="1" x14ac:dyDescent="0.25">
      <c r="A85" s="81"/>
      <c r="B85" s="42" t="s">
        <v>46</v>
      </c>
      <c r="C85" s="19">
        <f>+G24</f>
        <v>280000</v>
      </c>
      <c r="D85" s="43">
        <f>(C85/C91)</f>
        <v>0.18602830681127763</v>
      </c>
      <c r="E85" s="18"/>
      <c r="F85" s="18"/>
      <c r="G85" s="24"/>
    </row>
    <row r="86" spans="1:255" ht="12" customHeight="1" x14ac:dyDescent="0.25">
      <c r="A86" s="81"/>
      <c r="B86" s="42" t="s">
        <v>47</v>
      </c>
      <c r="C86" s="20">
        <f>+G29</f>
        <v>0</v>
      </c>
      <c r="D86" s="43">
        <v>0</v>
      </c>
      <c r="E86" s="18"/>
      <c r="F86" s="18"/>
      <c r="G86" s="24"/>
    </row>
    <row r="87" spans="1:255" ht="12" customHeight="1" x14ac:dyDescent="0.25">
      <c r="A87" s="81"/>
      <c r="B87" s="42" t="s">
        <v>48</v>
      </c>
      <c r="C87" s="19">
        <f>+G47</f>
        <v>371001</v>
      </c>
      <c r="D87" s="43">
        <f>(C87/C91)</f>
        <v>0.2464881709117529</v>
      </c>
      <c r="E87" s="18"/>
      <c r="F87" s="18"/>
      <c r="G87" s="24"/>
    </row>
    <row r="88" spans="1:255" ht="12" customHeight="1" x14ac:dyDescent="0.25">
      <c r="A88" s="81"/>
      <c r="B88" s="42" t="s">
        <v>28</v>
      </c>
      <c r="C88" s="19">
        <f>+G61</f>
        <v>632472.6</v>
      </c>
      <c r="D88" s="43">
        <f>(C88/C91)</f>
        <v>0.42020645315188021</v>
      </c>
      <c r="E88" s="18"/>
      <c r="F88" s="18"/>
      <c r="G88" s="24"/>
    </row>
    <row r="89" spans="1:255" ht="12" customHeight="1" x14ac:dyDescent="0.25">
      <c r="A89" s="81"/>
      <c r="B89" s="42" t="s">
        <v>49</v>
      </c>
      <c r="C89" s="21">
        <f>+G66</f>
        <v>150000</v>
      </c>
      <c r="D89" s="43">
        <f>(C89/C91)</f>
        <v>9.9658021506041583E-2</v>
      </c>
      <c r="E89" s="23"/>
      <c r="F89" s="23"/>
      <c r="G89" s="24"/>
    </row>
    <row r="90" spans="1:255" ht="12" customHeight="1" x14ac:dyDescent="0.25">
      <c r="A90" s="81"/>
      <c r="B90" s="42" t="s">
        <v>50</v>
      </c>
      <c r="C90" s="21">
        <f>+G69</f>
        <v>71673.680000000008</v>
      </c>
      <c r="D90" s="43">
        <f>(C90/C91)</f>
        <v>4.7619047619047623E-2</v>
      </c>
      <c r="E90" s="23"/>
      <c r="F90" s="23"/>
      <c r="G90" s="24"/>
    </row>
    <row r="91" spans="1:255" ht="12.75" customHeight="1" thickBot="1" x14ac:dyDescent="0.3">
      <c r="A91" s="81"/>
      <c r="B91" s="44" t="s">
        <v>64</v>
      </c>
      <c r="C91" s="45">
        <f>SUM(C85:C90)</f>
        <v>1505147.28</v>
      </c>
      <c r="D91" s="46">
        <f>SUM(D85:D90)</f>
        <v>1</v>
      </c>
      <c r="E91" s="23"/>
      <c r="F91" s="23"/>
      <c r="G91" s="24"/>
    </row>
    <row r="92" spans="1:255" ht="12" customHeight="1" x14ac:dyDescent="0.25">
      <c r="A92" s="81"/>
      <c r="B92" s="38"/>
      <c r="C92" s="28"/>
      <c r="D92" s="28"/>
      <c r="E92" s="28"/>
      <c r="F92" s="28"/>
      <c r="G92" s="24"/>
    </row>
    <row r="93" spans="1:255" ht="12.75" customHeight="1" x14ac:dyDescent="0.25">
      <c r="A93" s="81"/>
      <c r="B93" s="39"/>
      <c r="C93" s="28"/>
      <c r="D93" s="28"/>
      <c r="E93" s="28"/>
      <c r="F93" s="28"/>
      <c r="G93" s="24"/>
    </row>
    <row r="94" spans="1:255" ht="12" customHeight="1" thickBot="1" x14ac:dyDescent="0.3">
      <c r="A94" s="93"/>
      <c r="B94" s="51"/>
      <c r="C94" s="52" t="s">
        <v>51</v>
      </c>
      <c r="D94" s="53"/>
      <c r="E94" s="54"/>
      <c r="F94" s="22"/>
      <c r="G94" s="24"/>
    </row>
    <row r="95" spans="1:255" s="103" customFormat="1" ht="12" customHeight="1" x14ac:dyDescent="0.25">
      <c r="A95" s="96"/>
      <c r="B95" s="97" t="s">
        <v>74</v>
      </c>
      <c r="C95" s="98">
        <v>130</v>
      </c>
      <c r="D95" s="98">
        <v>140</v>
      </c>
      <c r="E95" s="99">
        <v>150</v>
      </c>
      <c r="F95" s="100"/>
      <c r="G95" s="101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2"/>
      <c r="DY95" s="102"/>
      <c r="DZ95" s="102"/>
      <c r="EA95" s="102"/>
      <c r="EB95" s="102"/>
      <c r="EC95" s="102"/>
      <c r="ED95" s="102"/>
      <c r="EE95" s="102"/>
      <c r="EF95" s="102"/>
      <c r="EG95" s="102"/>
      <c r="EH95" s="102"/>
      <c r="EI95" s="102"/>
      <c r="EJ95" s="102"/>
      <c r="EK95" s="102"/>
      <c r="EL95" s="102"/>
      <c r="EM95" s="102"/>
      <c r="EN95" s="102"/>
      <c r="EO95" s="102"/>
      <c r="EP95" s="102"/>
      <c r="EQ95" s="102"/>
      <c r="ER95" s="102"/>
      <c r="ES95" s="102"/>
      <c r="ET95" s="102"/>
      <c r="EU95" s="102"/>
      <c r="EV95" s="102"/>
      <c r="EW95" s="102"/>
      <c r="EX95" s="102"/>
      <c r="EY95" s="102"/>
      <c r="EZ95" s="102"/>
      <c r="FA95" s="102"/>
      <c r="FB95" s="102"/>
      <c r="FC95" s="102"/>
      <c r="FD95" s="102"/>
      <c r="FE95" s="102"/>
      <c r="FF95" s="102"/>
      <c r="FG95" s="102"/>
      <c r="FH95" s="102"/>
      <c r="FI95" s="102"/>
      <c r="FJ95" s="102"/>
      <c r="FK95" s="102"/>
      <c r="FL95" s="102"/>
      <c r="FM95" s="102"/>
      <c r="FN95" s="102"/>
      <c r="FO95" s="102"/>
      <c r="FP95" s="102"/>
      <c r="FQ95" s="102"/>
      <c r="FR95" s="102"/>
      <c r="FS95" s="102"/>
      <c r="FT95" s="102"/>
      <c r="FU95" s="102"/>
      <c r="FV95" s="102"/>
      <c r="FW95" s="102"/>
      <c r="FX95" s="102"/>
      <c r="FY95" s="102"/>
      <c r="FZ95" s="102"/>
      <c r="GA95" s="102"/>
      <c r="GB95" s="102"/>
      <c r="GC95" s="102"/>
      <c r="GD95" s="102"/>
      <c r="GE95" s="102"/>
      <c r="GF95" s="102"/>
      <c r="GG95" s="102"/>
      <c r="GH95" s="102"/>
      <c r="GI95" s="102"/>
      <c r="GJ95" s="102"/>
      <c r="GK95" s="102"/>
      <c r="GL95" s="102"/>
      <c r="GM95" s="102"/>
      <c r="GN95" s="102"/>
      <c r="GO95" s="102"/>
      <c r="GP95" s="102"/>
      <c r="GQ95" s="102"/>
      <c r="GR95" s="102"/>
      <c r="GS95" s="102"/>
      <c r="GT95" s="102"/>
      <c r="GU95" s="102"/>
      <c r="GV95" s="102"/>
      <c r="GW95" s="102"/>
      <c r="GX95" s="102"/>
      <c r="GY95" s="102"/>
      <c r="GZ95" s="102"/>
      <c r="HA95" s="102"/>
      <c r="HB95" s="102"/>
      <c r="HC95" s="102"/>
      <c r="HD95" s="102"/>
      <c r="HE95" s="102"/>
      <c r="HF95" s="102"/>
      <c r="HG95" s="102"/>
      <c r="HH95" s="102"/>
      <c r="HI95" s="102"/>
      <c r="HJ95" s="102"/>
      <c r="HK95" s="102"/>
      <c r="HL95" s="102"/>
      <c r="HM95" s="102"/>
      <c r="HN95" s="102"/>
      <c r="HO95" s="102"/>
      <c r="HP95" s="102"/>
      <c r="HQ95" s="102"/>
      <c r="HR95" s="102"/>
      <c r="HS95" s="102"/>
      <c r="HT95" s="102"/>
      <c r="HU95" s="102"/>
      <c r="HV95" s="102"/>
      <c r="HW95" s="102"/>
      <c r="HX95" s="102"/>
      <c r="HY95" s="102"/>
      <c r="HZ95" s="102"/>
      <c r="IA95" s="102"/>
      <c r="IB95" s="102"/>
      <c r="IC95" s="102"/>
      <c r="ID95" s="102"/>
      <c r="IE95" s="102"/>
      <c r="IF95" s="102"/>
      <c r="IG95" s="102"/>
      <c r="IH95" s="102"/>
      <c r="II95" s="102"/>
      <c r="IJ95" s="102"/>
      <c r="IK95" s="102"/>
      <c r="IL95" s="102"/>
      <c r="IM95" s="102"/>
      <c r="IN95" s="102"/>
      <c r="IO95" s="102"/>
      <c r="IP95" s="102"/>
      <c r="IQ95" s="102"/>
      <c r="IR95" s="102"/>
      <c r="IS95" s="102"/>
      <c r="IT95" s="102"/>
      <c r="IU95" s="102"/>
    </row>
    <row r="96" spans="1:255" ht="12.75" customHeight="1" thickBot="1" x14ac:dyDescent="0.3">
      <c r="A96" s="81"/>
      <c r="B96" s="44" t="s">
        <v>75</v>
      </c>
      <c r="C96" s="45">
        <f>(G70/C95)</f>
        <v>11578.056</v>
      </c>
      <c r="D96" s="45">
        <f>(G70/D95)</f>
        <v>10751.052</v>
      </c>
      <c r="E96" s="94">
        <f>(G70/E95)</f>
        <v>10034.315200000001</v>
      </c>
      <c r="F96" s="50"/>
      <c r="G96" s="25"/>
    </row>
    <row r="97" spans="1:7" ht="15.6" customHeight="1" x14ac:dyDescent="0.25">
      <c r="A97" s="81"/>
      <c r="B97" s="49" t="s">
        <v>52</v>
      </c>
      <c r="C97" s="26"/>
      <c r="D97" s="26"/>
      <c r="E97" s="26"/>
      <c r="F97" s="26"/>
      <c r="G97" s="26"/>
    </row>
  </sheetData>
  <mergeCells count="8">
    <mergeCell ref="B17:G17"/>
    <mergeCell ref="B83:C8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2021-03-30T12:26:18Z</dcterms:modified>
</cp:coreProperties>
</file>